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5년\"/>
    </mc:Choice>
  </mc:AlternateContent>
  <xr:revisionPtr revIDLastSave="0" documentId="13_ncr:1_{6A5A340B-1CC9-4B05-A04B-AC0DD8A03565}" xr6:coauthVersionLast="36" xr6:coauthVersionMax="36" xr10:uidLastSave="{00000000-0000-0000-0000-000000000000}"/>
  <bookViews>
    <workbookView xWindow="-15" yWindow="645" windowWidth="14400" windowHeight="12045" activeTab="4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</workbook>
</file>

<file path=xl/calcChain.xml><?xml version="1.0" encoding="utf-8"?>
<calcChain xmlns="http://schemas.openxmlformats.org/spreadsheetml/2006/main">
  <c r="E30" i="52396" l="1"/>
  <c r="E20" i="52396"/>
  <c r="E17" i="52396"/>
  <c r="H25" i="52401"/>
  <c r="G25" i="52401"/>
  <c r="F25" i="52401"/>
  <c r="E25" i="52401"/>
  <c r="D25" i="52401"/>
  <c r="C25" i="52401"/>
  <c r="B25" i="52401"/>
  <c r="A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F9" i="52401"/>
  <c r="E9" i="52401" s="1"/>
  <c r="D9" i="52401"/>
  <c r="C9" i="52401"/>
  <c r="B9" i="52401"/>
  <c r="A9" i="52401" s="1"/>
  <c r="E8" i="52401"/>
  <c r="A8" i="52401"/>
  <c r="E7" i="52401"/>
  <c r="A7" i="52401"/>
  <c r="H6" i="52401"/>
  <c r="G6" i="52401"/>
  <c r="F6" i="52401"/>
  <c r="E6" i="52401" s="1"/>
  <c r="D6" i="52401"/>
  <c r="C6" i="52401"/>
  <c r="B6" i="52401"/>
  <c r="A6" i="52401" s="1"/>
  <c r="E5" i="52401"/>
  <c r="A5" i="52401"/>
  <c r="E4" i="52401"/>
  <c r="E3" i="52401" s="1"/>
  <c r="A4" i="52401"/>
  <c r="A3" i="52401"/>
  <c r="H117" i="52400" l="1"/>
  <c r="H115" i="52400"/>
  <c r="H105" i="52400"/>
  <c r="H103" i="52400"/>
  <c r="F103" i="52400"/>
  <c r="G95" i="52400"/>
  <c r="H95" i="52400" s="1"/>
  <c r="F95" i="52400"/>
  <c r="E95" i="52400"/>
  <c r="D95" i="52400"/>
  <c r="C95" i="52400"/>
  <c r="H76" i="52400"/>
  <c r="F76" i="52400"/>
  <c r="G66" i="52400"/>
  <c r="F66" i="52400"/>
  <c r="E66" i="52400"/>
  <c r="D66" i="52400"/>
  <c r="H66" i="52400" s="1"/>
  <c r="C66" i="52400"/>
  <c r="H57" i="52400"/>
  <c r="H49" i="52400"/>
  <c r="H47" i="52400"/>
  <c r="G37" i="52400"/>
  <c r="H37" i="52400" s="1"/>
  <c r="E37" i="52400"/>
  <c r="F37" i="52400" s="1"/>
  <c r="D37" i="52400"/>
  <c r="C37" i="52400"/>
  <c r="H30" i="52400"/>
  <c r="H28" i="52400"/>
  <c r="F28" i="52400"/>
  <c r="G26" i="52400"/>
  <c r="E26" i="52400"/>
  <c r="C26" i="52400"/>
  <c r="G20" i="52400"/>
  <c r="H20" i="52400" s="1"/>
  <c r="E20" i="52400"/>
  <c r="H18" i="52400"/>
  <c r="F18" i="52400"/>
  <c r="H16" i="52400"/>
  <c r="F16" i="52400"/>
  <c r="F8" i="52400"/>
  <c r="E8" i="52400"/>
  <c r="D8" i="52400"/>
  <c r="C8" i="52400"/>
  <c r="H34" i="52397"/>
  <c r="L34" i="52397" s="1"/>
  <c r="D34" i="52397"/>
  <c r="H32" i="52397"/>
  <c r="L32" i="52397" s="1"/>
  <c r="D32" i="52397"/>
  <c r="L30" i="52397"/>
  <c r="H30" i="52397"/>
  <c r="D30" i="52397"/>
  <c r="L25" i="52397"/>
  <c r="H25" i="52397"/>
  <c r="H24" i="52397"/>
  <c r="L24" i="52397" s="1"/>
  <c r="D24" i="52397"/>
  <c r="D12" i="52397" s="1"/>
  <c r="H22" i="52397"/>
  <c r="D22" i="52397"/>
  <c r="L22" i="52397" s="1"/>
  <c r="L20" i="52397"/>
  <c r="H20" i="52397"/>
  <c r="D20" i="52397"/>
  <c r="K12" i="52397"/>
  <c r="J12" i="52397"/>
  <c r="I12" i="52397"/>
  <c r="G12" i="52397"/>
  <c r="F12" i="52397"/>
  <c r="E12" i="52397"/>
  <c r="H22" i="14929"/>
  <c r="G22" i="14929"/>
  <c r="G8" i="52400" l="1"/>
  <c r="H8" i="52400" s="1"/>
  <c r="H12" i="52397"/>
  <c r="L12" i="52397" s="1"/>
  <c r="G34" i="52398" l="1"/>
  <c r="F34" i="52398"/>
  <c r="E34" i="52398"/>
  <c r="D34" i="52398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G18" i="52398"/>
  <c r="F18" i="52398"/>
  <c r="D18" i="52398" s="1"/>
  <c r="E18" i="52398"/>
  <c r="D17" i="52398"/>
  <c r="D16" i="52398"/>
  <c r="G15" i="52398"/>
  <c r="F15" i="52398"/>
  <c r="E15" i="52398"/>
  <c r="D15" i="52398" s="1"/>
  <c r="D14" i="52398"/>
  <c r="D13" i="52398"/>
  <c r="D12" i="52398"/>
  <c r="H13" i="52398"/>
  <c r="H14" i="52398"/>
  <c r="I15" i="52398"/>
  <c r="H15" i="52398" s="1"/>
  <c r="J15" i="52398"/>
  <c r="K15" i="52398"/>
  <c r="H16" i="52398"/>
  <c r="H17" i="52398"/>
  <c r="I18" i="52398"/>
  <c r="J18" i="52398"/>
  <c r="K18" i="52398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J34" i="52398"/>
  <c r="K34" i="52398"/>
  <c r="F22" i="14929"/>
  <c r="E22" i="14929"/>
  <c r="F19" i="14929"/>
  <c r="E19" i="14929"/>
  <c r="F15" i="14929"/>
  <c r="E15" i="14929"/>
  <c r="F14" i="14929"/>
  <c r="F16" i="14929" s="1"/>
  <c r="E14" i="14929"/>
  <c r="E16" i="14929" s="1"/>
  <c r="H18" i="52398" l="1"/>
  <c r="H34" i="52398"/>
  <c r="H12" i="52398" s="1"/>
  <c r="D16" i="52399" l="1"/>
  <c r="D36" i="52399"/>
  <c r="G36" i="52399"/>
  <c r="H36" i="52399" s="1"/>
  <c r="D37" i="52399"/>
  <c r="C37" i="52399" s="1"/>
  <c r="G37" i="52399"/>
  <c r="H37" i="52399" s="1"/>
  <c r="D38" i="52399"/>
  <c r="C38" i="52399" s="1"/>
  <c r="G38" i="52399"/>
  <c r="D39" i="52399"/>
  <c r="C39" i="52399" s="1"/>
  <c r="D40" i="52399"/>
  <c r="G40" i="52399"/>
  <c r="D41" i="52399"/>
  <c r="C41" i="52399" s="1"/>
  <c r="G41" i="52399"/>
  <c r="E41" i="52399" s="1"/>
  <c r="D42" i="52399"/>
  <c r="C42" i="52399" s="1"/>
  <c r="D43" i="52399"/>
  <c r="C43" i="52399" s="1"/>
  <c r="G43" i="52399"/>
  <c r="E43" i="52399" s="1"/>
  <c r="D44" i="52399"/>
  <c r="G44" i="52399"/>
  <c r="D45" i="52399"/>
  <c r="C45" i="52399" s="1"/>
  <c r="E45" i="52399"/>
  <c r="F45" i="52399" s="1"/>
  <c r="G45" i="52399"/>
  <c r="H45" i="52399" s="1"/>
  <c r="D46" i="52399"/>
  <c r="C46" i="52399" s="1"/>
  <c r="G46" i="52399"/>
  <c r="D47" i="52399"/>
  <c r="C47" i="52399" s="1"/>
  <c r="G47" i="52399"/>
  <c r="E47" i="52399" s="1"/>
  <c r="H47" i="52399"/>
  <c r="D48" i="52399"/>
  <c r="G48" i="52399"/>
  <c r="D49" i="52399"/>
  <c r="C49" i="52399" s="1"/>
  <c r="G49" i="52399"/>
  <c r="E49" i="52399" s="1"/>
  <c r="D50" i="52399"/>
  <c r="C50" i="52399" s="1"/>
  <c r="G50" i="52399"/>
  <c r="H50" i="52399"/>
  <c r="D51" i="52399"/>
  <c r="C51" i="52399" s="1"/>
  <c r="G51" i="52399"/>
  <c r="E51" i="52399" s="1"/>
  <c r="D52" i="52399"/>
  <c r="C52" i="52399" s="1"/>
  <c r="G52" i="52399"/>
  <c r="D53" i="52399"/>
  <c r="C53" i="52399" s="1"/>
  <c r="G53" i="52399"/>
  <c r="H53" i="52399" s="1"/>
  <c r="D54" i="52399"/>
  <c r="G54" i="52399"/>
  <c r="D55" i="52399"/>
  <c r="C55" i="52399" s="1"/>
  <c r="G55" i="52399"/>
  <c r="E55" i="52399" s="1"/>
  <c r="H55" i="52399"/>
  <c r="D56" i="52399"/>
  <c r="G56" i="52399"/>
  <c r="D57" i="52399"/>
  <c r="C57" i="52399" s="1"/>
  <c r="E57" i="52399"/>
  <c r="G57" i="52399"/>
  <c r="D58" i="52399"/>
  <c r="D65" i="52399"/>
  <c r="C65" i="52399" s="1"/>
  <c r="G65" i="52399"/>
  <c r="E65" i="52399" s="1"/>
  <c r="D66" i="52399"/>
  <c r="G66" i="52399"/>
  <c r="E66" i="52399" s="1"/>
  <c r="C67" i="52399"/>
  <c r="D67" i="52399"/>
  <c r="G67" i="52399"/>
  <c r="H67" i="52399" s="1"/>
  <c r="D68" i="52399"/>
  <c r="G68" i="52399"/>
  <c r="E68" i="52399" s="1"/>
  <c r="D69" i="52399"/>
  <c r="C69" i="52399" s="1"/>
  <c r="G69" i="52399"/>
  <c r="E69" i="52399" s="1"/>
  <c r="F69" i="52399" s="1"/>
  <c r="D70" i="52399"/>
  <c r="G70" i="52399"/>
  <c r="E70" i="52399" s="1"/>
  <c r="D71" i="52399"/>
  <c r="C71" i="52399" s="1"/>
  <c r="D72" i="52399"/>
  <c r="G72" i="52399"/>
  <c r="E72" i="52399" s="1"/>
  <c r="D73" i="52399"/>
  <c r="C73" i="52399" s="1"/>
  <c r="G73" i="52399"/>
  <c r="E73" i="52399" s="1"/>
  <c r="D74" i="52399"/>
  <c r="C74" i="52399" s="1"/>
  <c r="G74" i="52399"/>
  <c r="D75" i="52399"/>
  <c r="C75" i="52399" s="1"/>
  <c r="G75" i="52399"/>
  <c r="D76" i="52399"/>
  <c r="G76" i="52399"/>
  <c r="E76" i="52399" s="1"/>
  <c r="D77" i="52399"/>
  <c r="C77" i="52399" s="1"/>
  <c r="G77" i="52399"/>
  <c r="E77" i="52399" s="1"/>
  <c r="D78" i="52399"/>
  <c r="C78" i="52399" s="1"/>
  <c r="G78" i="52399"/>
  <c r="E78" i="52399" s="1"/>
  <c r="D79" i="52399"/>
  <c r="C79" i="52399" s="1"/>
  <c r="G79" i="52399"/>
  <c r="E79" i="52399" s="1"/>
  <c r="D80" i="52399"/>
  <c r="C80" i="52399" s="1"/>
  <c r="G80" i="52399"/>
  <c r="E80" i="52399" s="1"/>
  <c r="D81" i="52399"/>
  <c r="C81" i="52399" s="1"/>
  <c r="G81" i="52399"/>
  <c r="E81" i="52399" s="1"/>
  <c r="D82" i="52399"/>
  <c r="C82" i="52399" s="1"/>
  <c r="G82" i="52399"/>
  <c r="D83" i="52399"/>
  <c r="C83" i="52399" s="1"/>
  <c r="G83" i="52399"/>
  <c r="E83" i="52399" s="1"/>
  <c r="D84" i="52399"/>
  <c r="G84" i="52399"/>
  <c r="E84" i="52399" s="1"/>
  <c r="D85" i="52399"/>
  <c r="C85" i="52399" s="1"/>
  <c r="G85" i="52399"/>
  <c r="E85" i="52399" s="1"/>
  <c r="F85" i="52399" s="1"/>
  <c r="D86" i="52399"/>
  <c r="G86" i="52399"/>
  <c r="E86" i="52399" s="1"/>
  <c r="D87" i="52399"/>
  <c r="C87" i="52399" s="1"/>
  <c r="C94" i="52399"/>
  <c r="D94" i="52399"/>
  <c r="G94" i="52399"/>
  <c r="E94" i="52399" s="1"/>
  <c r="C95" i="52399"/>
  <c r="D95" i="52399"/>
  <c r="G95" i="52399"/>
  <c r="H95" i="52399" s="1"/>
  <c r="C96" i="52399"/>
  <c r="D96" i="52399"/>
  <c r="G96" i="52399"/>
  <c r="E96" i="52399" s="1"/>
  <c r="C97" i="52399"/>
  <c r="D97" i="52399"/>
  <c r="G97" i="52399"/>
  <c r="C98" i="52399"/>
  <c r="D98" i="52399"/>
  <c r="G98" i="52399"/>
  <c r="E98" i="52399" s="1"/>
  <c r="F98" i="52399" s="1"/>
  <c r="C99" i="52399"/>
  <c r="D99" i="52399"/>
  <c r="G99" i="52399"/>
  <c r="E99" i="52399" s="1"/>
  <c r="F99" i="52399" s="1"/>
  <c r="C100" i="52399"/>
  <c r="D100" i="52399"/>
  <c r="C101" i="52399"/>
  <c r="D101" i="52399"/>
  <c r="G101" i="52399"/>
  <c r="E101" i="52399" s="1"/>
  <c r="F101" i="52399" s="1"/>
  <c r="C102" i="52399"/>
  <c r="D102" i="52399"/>
  <c r="G102" i="52399"/>
  <c r="E102" i="52399" s="1"/>
  <c r="F102" i="52399" s="1"/>
  <c r="C103" i="52399"/>
  <c r="D103" i="52399"/>
  <c r="G103" i="52399"/>
  <c r="E103" i="52399" s="1"/>
  <c r="C104" i="52399"/>
  <c r="D104" i="52399"/>
  <c r="G104" i="52399"/>
  <c r="E104" i="52399" s="1"/>
  <c r="C105" i="52399"/>
  <c r="D105" i="52399"/>
  <c r="G105" i="52399"/>
  <c r="C106" i="52399"/>
  <c r="D106" i="52399"/>
  <c r="G106" i="52399"/>
  <c r="E106" i="52399" s="1"/>
  <c r="C107" i="52399"/>
  <c r="D107" i="52399"/>
  <c r="G107" i="52399"/>
  <c r="E107" i="52399" s="1"/>
  <c r="C108" i="52399"/>
  <c r="D108" i="52399"/>
  <c r="G108" i="52399"/>
  <c r="E108" i="52399" s="1"/>
  <c r="C109" i="52399"/>
  <c r="D109" i="52399"/>
  <c r="G109" i="52399"/>
  <c r="E109" i="52399" s="1"/>
  <c r="C110" i="52399"/>
  <c r="D110" i="52399"/>
  <c r="G110" i="52399"/>
  <c r="E110" i="52399" s="1"/>
  <c r="C111" i="52399"/>
  <c r="D111" i="52399"/>
  <c r="G111" i="52399"/>
  <c r="H111" i="52399" s="1"/>
  <c r="C112" i="52399"/>
  <c r="D112" i="52399"/>
  <c r="G112" i="52399"/>
  <c r="E112" i="52399" s="1"/>
  <c r="C113" i="52399"/>
  <c r="D113" i="52399"/>
  <c r="G113" i="52399"/>
  <c r="H113" i="52399" s="1"/>
  <c r="C114" i="52399"/>
  <c r="D114" i="52399"/>
  <c r="G114" i="52399"/>
  <c r="E114" i="52399" s="1"/>
  <c r="F114" i="52399" s="1"/>
  <c r="C115" i="52399"/>
  <c r="D115" i="52399"/>
  <c r="G115" i="52399"/>
  <c r="H115" i="52399" s="1"/>
  <c r="C116" i="52399"/>
  <c r="D116" i="52399"/>
  <c r="H110" i="52399" l="1"/>
  <c r="H81" i="52399"/>
  <c r="H97" i="52399"/>
  <c r="H75" i="52399"/>
  <c r="F73" i="52399"/>
  <c r="H52" i="52399"/>
  <c r="F112" i="52399"/>
  <c r="H83" i="52399"/>
  <c r="C16" i="52399"/>
  <c r="D14" i="52399"/>
  <c r="H57" i="52399"/>
  <c r="E97" i="52399"/>
  <c r="F97" i="52399" s="1"/>
  <c r="H96" i="52399"/>
  <c r="E95" i="52399"/>
  <c r="H86" i="52399"/>
  <c r="H78" i="52399"/>
  <c r="H73" i="52399"/>
  <c r="E113" i="52399"/>
  <c r="F47" i="52399"/>
  <c r="H114" i="52399"/>
  <c r="H106" i="52399"/>
  <c r="E75" i="52399"/>
  <c r="F75" i="52399" s="1"/>
  <c r="E67" i="52399"/>
  <c r="F67" i="52399" s="1"/>
  <c r="H66" i="52399"/>
  <c r="F113" i="52399"/>
  <c r="H108" i="52399"/>
  <c r="F95" i="52399"/>
  <c r="H70" i="52399"/>
  <c r="E111" i="52399"/>
  <c r="F111" i="52399" s="1"/>
  <c r="G18" i="52399"/>
  <c r="F94" i="52399"/>
  <c r="H80" i="52399"/>
  <c r="H44" i="52399"/>
  <c r="G26" i="52399"/>
  <c r="E115" i="52399"/>
  <c r="F115" i="52399" s="1"/>
  <c r="H112" i="52399"/>
  <c r="F109" i="52399"/>
  <c r="E105" i="52399"/>
  <c r="E18" i="52399" s="1"/>
  <c r="H104" i="52399"/>
  <c r="F103" i="52399"/>
  <c r="H102" i="52399"/>
  <c r="H101" i="52399"/>
  <c r="E53" i="52399"/>
  <c r="F53" i="52399" s="1"/>
  <c r="E37" i="52399"/>
  <c r="F37" i="52399" s="1"/>
  <c r="H94" i="52399"/>
  <c r="E26" i="52399"/>
  <c r="F83" i="52399"/>
  <c r="F55" i="52399"/>
  <c r="C13" i="52399"/>
  <c r="F107" i="52399"/>
  <c r="F96" i="52399"/>
  <c r="F81" i="52399"/>
  <c r="C58" i="52399"/>
  <c r="C29" i="52399" s="1"/>
  <c r="H43" i="52399"/>
  <c r="H41" i="52399"/>
  <c r="C9" i="52399"/>
  <c r="D20" i="52399"/>
  <c r="D8" i="52399"/>
  <c r="C22" i="52399"/>
  <c r="H109" i="52399"/>
  <c r="H79" i="52399"/>
  <c r="H77" i="52399"/>
  <c r="F65" i="52399"/>
  <c r="H51" i="52399"/>
  <c r="H49" i="52399"/>
  <c r="C17" i="52399"/>
  <c r="D24" i="52399"/>
  <c r="F110" i="52399"/>
  <c r="H107" i="52399"/>
  <c r="H105" i="52399"/>
  <c r="H103" i="52399"/>
  <c r="D12" i="52399"/>
  <c r="C86" i="52399"/>
  <c r="C28" i="52399" s="1"/>
  <c r="F80" i="52399"/>
  <c r="C72" i="52399"/>
  <c r="F72" i="52399" s="1"/>
  <c r="C70" i="52399"/>
  <c r="C12" i="52399" s="1"/>
  <c r="C66" i="52399"/>
  <c r="C8" i="52399" s="1"/>
  <c r="F108" i="52399"/>
  <c r="F106" i="52399"/>
  <c r="F104" i="52399"/>
  <c r="H99" i="52399"/>
  <c r="H85" i="52399"/>
  <c r="C24" i="52399"/>
  <c r="D22" i="52399"/>
  <c r="F79" i="52399"/>
  <c r="F77" i="52399"/>
  <c r="H72" i="52399"/>
  <c r="H69" i="52399"/>
  <c r="H65" i="52399"/>
  <c r="F51" i="52399"/>
  <c r="D28" i="52399"/>
  <c r="E20" i="52399"/>
  <c r="F49" i="52399"/>
  <c r="D11" i="52399"/>
  <c r="C40" i="52399"/>
  <c r="C11" i="52399" s="1"/>
  <c r="H40" i="52399"/>
  <c r="D26" i="52399"/>
  <c r="H26" i="52399" s="1"/>
  <c r="C84" i="52399"/>
  <c r="F84" i="52399" s="1"/>
  <c r="E74" i="52399"/>
  <c r="F74" i="52399" s="1"/>
  <c r="G16" i="52399"/>
  <c r="H16" i="52399" s="1"/>
  <c r="H74" i="52399"/>
  <c r="D10" i="52399"/>
  <c r="C68" i="52399"/>
  <c r="F68" i="52399" s="1"/>
  <c r="D27" i="52399"/>
  <c r="H56" i="52399"/>
  <c r="C56" i="52399"/>
  <c r="C27" i="52399" s="1"/>
  <c r="C21" i="52399"/>
  <c r="C20" i="52399"/>
  <c r="G17" i="52399"/>
  <c r="E46" i="52399"/>
  <c r="H46" i="52399"/>
  <c r="E12" i="52399"/>
  <c r="F41" i="52399"/>
  <c r="C10" i="52399"/>
  <c r="F57" i="52399"/>
  <c r="C14" i="52399"/>
  <c r="F43" i="52399"/>
  <c r="G9" i="52399"/>
  <c r="E38" i="52399"/>
  <c r="H38" i="52399"/>
  <c r="E82" i="52399"/>
  <c r="F82" i="52399" s="1"/>
  <c r="G24" i="52399"/>
  <c r="H24" i="52399" s="1"/>
  <c r="H82" i="52399"/>
  <c r="D18" i="52399"/>
  <c r="H18" i="52399" s="1"/>
  <c r="C76" i="52399"/>
  <c r="C18" i="52399" s="1"/>
  <c r="G25" i="52399"/>
  <c r="E54" i="52399"/>
  <c r="H54" i="52399"/>
  <c r="D19" i="52399"/>
  <c r="C48" i="52399"/>
  <c r="C19" i="52399" s="1"/>
  <c r="H48" i="52399"/>
  <c r="D25" i="52399"/>
  <c r="G22" i="52399"/>
  <c r="H98" i="52399"/>
  <c r="H84" i="52399"/>
  <c r="F78" i="52399"/>
  <c r="H76" i="52399"/>
  <c r="H68" i="52399"/>
  <c r="C54" i="52399"/>
  <c r="C25" i="52399" s="1"/>
  <c r="D23" i="52399"/>
  <c r="G21" i="52399"/>
  <c r="E50" i="52399"/>
  <c r="E16" i="52399"/>
  <c r="F16" i="52399" s="1"/>
  <c r="D15" i="52399"/>
  <c r="D7" i="52399"/>
  <c r="G23" i="52399"/>
  <c r="E52" i="52399"/>
  <c r="D17" i="52399"/>
  <c r="G15" i="52399"/>
  <c r="E44" i="52399"/>
  <c r="D9" i="52399"/>
  <c r="G7" i="52399"/>
  <c r="E36" i="52399"/>
  <c r="G14" i="52399"/>
  <c r="D29" i="52399"/>
  <c r="G27" i="52399"/>
  <c r="E56" i="52399"/>
  <c r="C23" i="52399"/>
  <c r="E22" i="52399"/>
  <c r="F22" i="52399" s="1"/>
  <c r="D21" i="52399"/>
  <c r="G19" i="52399"/>
  <c r="H19" i="52399" s="1"/>
  <c r="E48" i="52399"/>
  <c r="C44" i="52399"/>
  <c r="C15" i="52399" s="1"/>
  <c r="E14" i="52399"/>
  <c r="D13" i="52399"/>
  <c r="G11" i="52399"/>
  <c r="E40" i="52399"/>
  <c r="C36" i="52399"/>
  <c r="C7" i="52399" s="1"/>
  <c r="G28" i="52399"/>
  <c r="H28" i="52399" s="1"/>
  <c r="G20" i="52399"/>
  <c r="H20" i="52399" s="1"/>
  <c r="G12" i="52399"/>
  <c r="G8" i="52399"/>
  <c r="H14" i="52399" l="1"/>
  <c r="C26" i="52399"/>
  <c r="F26" i="52399" s="1"/>
  <c r="H8" i="52399"/>
  <c r="H15" i="52399"/>
  <c r="F105" i="52399"/>
  <c r="E28" i="52399"/>
  <c r="F28" i="52399" s="1"/>
  <c r="E8" i="52399"/>
  <c r="F8" i="52399" s="1"/>
  <c r="F12" i="52399"/>
  <c r="F66" i="52399"/>
  <c r="H22" i="52399"/>
  <c r="H12" i="52399"/>
  <c r="H25" i="52399"/>
  <c r="H11" i="52399"/>
  <c r="F70" i="52399"/>
  <c r="F86" i="52399"/>
  <c r="F48" i="52399"/>
  <c r="E19" i="52399"/>
  <c r="F19" i="52399" s="1"/>
  <c r="F36" i="52399"/>
  <c r="E7" i="52399"/>
  <c r="F54" i="52399"/>
  <c r="E25" i="52399"/>
  <c r="F25" i="52399" s="1"/>
  <c r="F56" i="52399"/>
  <c r="E27" i="52399"/>
  <c r="F27" i="52399" s="1"/>
  <c r="F76" i="52399"/>
  <c r="H7" i="52399"/>
  <c r="E24" i="52399"/>
  <c r="F24" i="52399" s="1"/>
  <c r="F46" i="52399"/>
  <c r="E17" i="52399"/>
  <c r="F17" i="52399" s="1"/>
  <c r="F14" i="52399"/>
  <c r="H27" i="52399"/>
  <c r="F52" i="52399"/>
  <c r="E23" i="52399"/>
  <c r="F23" i="52399" s="1"/>
  <c r="F50" i="52399"/>
  <c r="E21" i="52399"/>
  <c r="F21" i="52399" s="1"/>
  <c r="F18" i="52399"/>
  <c r="F38" i="52399"/>
  <c r="E9" i="52399"/>
  <c r="F9" i="52399" s="1"/>
  <c r="H17" i="52399"/>
  <c r="F40" i="52399"/>
  <c r="E11" i="52399"/>
  <c r="F11" i="52399" s="1"/>
  <c r="F44" i="52399"/>
  <c r="E15" i="52399"/>
  <c r="F15" i="52399" s="1"/>
  <c r="H23" i="52399"/>
  <c r="H21" i="52399"/>
  <c r="H9" i="52399"/>
  <c r="F20" i="52399"/>
  <c r="F7" i="52399" l="1"/>
  <c r="E29" i="52399"/>
  <c r="F29" i="52399" s="1"/>
  <c r="D22" i="14929" l="1"/>
  <c r="C22" i="14929"/>
  <c r="F30" i="52396" l="1"/>
  <c r="C30" i="52396" l="1"/>
  <c r="B30" i="52396"/>
  <c r="C20" i="52396"/>
  <c r="B20" i="52396"/>
  <c r="C17" i="52396"/>
  <c r="D19" i="14929" l="1"/>
  <c r="C19" i="14929"/>
  <c r="D15" i="14929"/>
  <c r="C15" i="14929"/>
  <c r="D14" i="14929"/>
  <c r="C14" i="14929"/>
  <c r="D16" i="14929" l="1"/>
  <c r="C16" i="14929"/>
  <c r="H19" i="14929" l="1"/>
  <c r="G19" i="14929"/>
  <c r="F20" i="52396" l="1"/>
  <c r="G71" i="52399" l="1"/>
  <c r="E71" i="52399" l="1"/>
  <c r="F71" i="52399" s="1"/>
  <c r="H71" i="52399"/>
  <c r="C34" i="14939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G87" i="52399" l="1"/>
  <c r="E87" i="52399" l="1"/>
  <c r="F87" i="52399" s="1"/>
  <c r="H87" i="52399"/>
  <c r="I17" i="14929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00" i="52399" l="1"/>
  <c r="G42" i="52399"/>
  <c r="G39" i="52399"/>
  <c r="E100" i="52399" l="1"/>
  <c r="F100" i="52399" s="1"/>
  <c r="H100" i="52399"/>
  <c r="G13" i="52399"/>
  <c r="H13" i="52399" s="1"/>
  <c r="H42" i="52399"/>
  <c r="E42" i="52399"/>
  <c r="E39" i="52399"/>
  <c r="G10" i="52399"/>
  <c r="H10" i="52399" s="1"/>
  <c r="H39" i="52399"/>
  <c r="E13" i="52399" l="1"/>
  <c r="F13" i="52399" s="1"/>
  <c r="F42" i="52399"/>
  <c r="E10" i="52399"/>
  <c r="F10" i="52399" s="1"/>
  <c r="F39" i="52399"/>
  <c r="G116" i="52399" l="1"/>
  <c r="E116" i="52399" l="1"/>
  <c r="F116" i="52399" s="1"/>
  <c r="H116" i="52399"/>
  <c r="G15" i="14929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G58" i="52399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G29" i="52399" l="1"/>
  <c r="H29" i="52399" s="1"/>
  <c r="E58" i="52399"/>
  <c r="F58" i="52399" s="1"/>
  <c r="H58" i="52399"/>
  <c r="I34" i="14939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<sst xmlns="http://schemas.openxmlformats.org/spreadsheetml/2006/main" count="509" uniqueCount="177">
  <si>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</si>
  <si>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</si>
  <si>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</si>
  <si>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</si>
  <si>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</si>
  <si>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</si>
  <si>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</si>
  <si>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</si>
  <si>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</si>
  <si>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</si>
  <si>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</si>
  <si>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</si>
  <si>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</si>
  <si>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</si>
  <si>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</si>
  <si>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</si>
  <si>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</si>
  <si>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</si>
  <si>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</si>
  <si>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</si>
  <si>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</si>
  <si>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</si>
  <si>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</si>
  <si>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</si>
  <si>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</si>
  <si>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</si>
  <si>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</si>
  <si>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</si>
  <si>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</si>
  <si>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</si>
  <si>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</si>
  <si>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</si>
  <si>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</si>
  <si>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</si>
  <si>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</si>
  <si>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</si>
  <si>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</si>
  <si>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</si>
  <si>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</si>
  <si>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</si>
  <si>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</si>
  <si>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</si>
  <si>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</si>
  <si>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</si>
  <si>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</si>
  <si>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</si>
  <si>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</si>
  <si>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</si>
  <si>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</si>
  <si>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</si>
  <si>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</si>
  <si>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</si>
  <si>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</si>
  <si>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</si>
  <si>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</si>
  <si>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</si>
  <si>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</si>
  <si>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</si>
  <si>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</si>
  <si>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</si>
  <si>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</si>
  <si>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</si>
  <si>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</si>
  <si>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</si>
  <si>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</si>
  <si>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</si>
  <si>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</si>
  <si>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</si>
  <si>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</si>
  <si>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</si>
  <si>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</si>
  <si>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</si>
  <si>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</si>
  <si>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</si>
  <si>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</si>
  <si>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</si>
  <si>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</si>
  <si>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</si>
  <si>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</si>
  <si>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</si>
  <si>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</si>
  <si>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</si>
  <si>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</si>
  <si>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</si>
  <si>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</si>
  <si>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</si>
  <si>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</si>
  <si>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</si>
  <si>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</si>
  <si>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</si>
  <si>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</si>
  <si>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</si>
  <si>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</si>
  <si>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</si>
  <si>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</si>
  <si>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</si>
  <si>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</si>
  <si>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</si>
  <si>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</si>
  <si>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</si>
  <si>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</si>
  <si>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</si>
  <si>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</si>
  <si>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</si>
  <si>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</si>
  <si>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</si>
  <si>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</si>
  <si>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</si>
  <si>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</si>
  <si>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</si>
  <si>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</si>
  <si>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</si>
  <si>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</si>
  <si>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</si>
  <si>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</si>
  <si>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</si>
  <si>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</si>
  <si>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</si>
  <si>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</si>
  <si>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</si>
  <si>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</si>
  <si>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</si>
  <si>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</si>
  <si>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</si>
  <si>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</si>
  <si>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</si>
  <si>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</si>
  <si>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</si>
  <si>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</si>
  <si>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</si>
  <si>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</si>
  <si>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</si>
  <si>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</si>
  <si>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</si>
  <si>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</si>
  <si>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</si>
  <si>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</si>
  <si>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</si>
  <si>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</si>
  <si>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</si>
  <si>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</si>
  <si>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</si>
  <si>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</si>
  <si>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</si>
  <si>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</si>
  <si>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</si>
  <si>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</si>
  <si>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</si>
  <si>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</si>
  <si>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</si>
  <si>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</si>
  <si>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</si>
  <si>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</si>
  <si>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</si>
  <si>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</si>
  <si>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</si>
  <si>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</si>
  <si>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</si>
  <si>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2024년도</t>
    <phoneticPr fontId="7" type="noConversion"/>
  </si>
  <si>
    <t>시 멘 트</t>
    <phoneticPr fontId="7" type="noConversion"/>
  </si>
  <si>
    <t>.</t>
    <phoneticPr fontId="7" type="noConversion"/>
  </si>
  <si>
    <t>2024년도</t>
    <phoneticPr fontId="2" type="noConversion"/>
  </si>
  <si>
    <t>2025년도</t>
    <phoneticPr fontId="7" type="noConversion"/>
  </si>
  <si>
    <t>【장항항】</t>
    <phoneticPr fontId="2" type="noConversion"/>
  </si>
  <si>
    <t>(2025년도 12월말 현재)</t>
    <phoneticPr fontId="2" type="noConversion"/>
  </si>
  <si>
    <t>2 0 2 4 
1-12월</t>
    <phoneticPr fontId="2" type="noConversion"/>
  </si>
  <si>
    <t>2024년도
(1-12월)</t>
    <phoneticPr fontId="2" type="noConversion"/>
  </si>
  <si>
    <t>2 0 2 5 
1-12월</t>
    <phoneticPr fontId="2" type="noConversion"/>
  </si>
  <si>
    <t>2024도
(12월 누계)</t>
    <phoneticPr fontId="2" type="noConversion"/>
  </si>
  <si>
    <t>2025년도
(12월 누계)</t>
    <phoneticPr fontId="2" type="noConversion"/>
  </si>
  <si>
    <t>1-12월</t>
    <phoneticPr fontId="7" type="noConversion"/>
  </si>
  <si>
    <t>12월</t>
    <phoneticPr fontId="7" type="noConversion"/>
  </si>
  <si>
    <t>2025년도
(1-12월)</t>
    <phoneticPr fontId="2" type="noConversion"/>
  </si>
  <si>
    <t>2024 11월말</t>
    <phoneticPr fontId="7" type="noConversion"/>
  </si>
  <si>
    <t>2025 11월말</t>
    <phoneticPr fontId="7" type="noConversion"/>
  </si>
  <si>
    <t>2024.1-12월</t>
    <phoneticPr fontId="7" type="noConversion"/>
  </si>
  <si>
    <t>2025.1-12월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</si>
</sst>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0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5" borderId="17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/>
    </xf>
    <xf numFmtId="181" fontId="21" fillId="5" borderId="20" xfId="23" applyNumberFormat="1" applyFont="1" applyFill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81" fontId="21" fillId="5" borderId="22" xfId="23" applyNumberFormat="1" applyFont="1" applyFill="1" applyBorder="1" applyAlignment="1">
      <alignment horizontal="center" vertical="center"/>
    </xf>
    <xf numFmtId="176" fontId="21" fillId="0" borderId="23" xfId="0" applyNumberFormat="1" applyFont="1" applyBorder="1" applyAlignment="1">
      <alignment horizontal="center" vertical="center"/>
    </xf>
    <xf numFmtId="181" fontId="21" fillId="5" borderId="24" xfId="23" applyNumberFormat="1" applyFont="1" applyFill="1" applyBorder="1" applyAlignment="1">
      <alignment horizontal="center" vertical="center"/>
    </xf>
    <xf numFmtId="176" fontId="21" fillId="5" borderId="25" xfId="0" applyNumberFormat="1" applyFont="1" applyFill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27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6" xfId="0" applyNumberFormat="1" applyFont="1" applyBorder="1" applyAlignment="1">
      <alignment horizontal="center" vertical="center"/>
    </xf>
    <xf numFmtId="176" fontId="21" fillId="0" borderId="38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0" borderId="43" xfId="0" applyNumberFormat="1" applyFont="1" applyBorder="1" applyAlignment="1">
      <alignment horizontal="center" vertical="center"/>
    </xf>
    <xf numFmtId="176" fontId="21" fillId="8" borderId="44" xfId="0" applyNumberFormat="1" applyFont="1" applyFill="1" applyBorder="1" applyAlignment="1">
      <alignment horizontal="center" vertical="center"/>
    </xf>
    <xf numFmtId="176" fontId="21" fillId="8" borderId="46" xfId="0" applyNumberFormat="1" applyFont="1" applyFill="1" applyBorder="1" applyAlignment="1">
      <alignment horizontal="center" vertical="center"/>
    </xf>
    <xf numFmtId="176" fontId="21" fillId="0" borderId="49" xfId="0" applyNumberFormat="1" applyFont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52" xfId="0" applyNumberFormat="1" applyFont="1" applyFill="1" applyBorder="1" applyAlignment="1">
      <alignment horizontal="center" vertical="center"/>
    </xf>
    <xf numFmtId="176" fontId="21" fillId="8" borderId="18" xfId="0" applyNumberFormat="1" applyFont="1" applyFill="1" applyBorder="1" applyAlignment="1">
      <alignment horizontal="center" vertical="center"/>
    </xf>
    <xf numFmtId="176" fontId="21" fillId="8" borderId="35" xfId="0" applyNumberFormat="1" applyFont="1" applyFill="1" applyBorder="1" applyAlignment="1">
      <alignment horizontal="center" vertical="center"/>
    </xf>
    <xf numFmtId="176" fontId="21" fillId="8" borderId="21" xfId="0" applyNumberFormat="1" applyFont="1" applyFill="1" applyBorder="1" applyAlignment="1">
      <alignment horizontal="center" vertical="center"/>
    </xf>
    <xf numFmtId="176" fontId="21" fillId="5" borderId="53" xfId="0" applyNumberFormat="1" applyFont="1" applyFill="1" applyBorder="1" applyAlignment="1">
      <alignment horizontal="center" vertical="center"/>
    </xf>
    <xf numFmtId="176" fontId="21" fillId="8" borderId="49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176" fontId="21" fillId="0" borderId="26" xfId="0" applyNumberFormat="1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60" xfId="23" applyNumberFormat="1" applyFont="1" applyBorder="1" applyAlignment="1">
      <alignment vertical="center"/>
    </xf>
    <xf numFmtId="0" fontId="3" fillId="7" borderId="64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28" fillId="5" borderId="68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9" xfId="0" applyFont="1" applyFill="1" applyBorder="1" applyAlignment="1">
      <alignment horizontal="center" vertical="center"/>
    </xf>
    <xf numFmtId="0" fontId="10" fillId="5" borderId="70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8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33" fillId="7" borderId="128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3" fillId="7" borderId="58" xfId="0" applyFont="1" applyFill="1" applyBorder="1" applyAlignment="1">
      <alignment horizontal="center" vertical="center"/>
    </xf>
    <xf numFmtId="0" fontId="33" fillId="7" borderId="71" xfId="0" applyFont="1" applyFill="1" applyBorder="1" applyAlignment="1">
      <alignment horizontal="center" vertical="center"/>
    </xf>
    <xf numFmtId="176" fontId="29" fillId="0" borderId="131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0" borderId="134" xfId="0" applyNumberFormat="1" applyFont="1" applyBorder="1" applyAlignment="1">
      <alignment horizontal="center" vertical="center"/>
    </xf>
    <xf numFmtId="176" fontId="29" fillId="5" borderId="135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1" xfId="0" applyNumberFormat="1" applyFont="1" applyFill="1" applyBorder="1" applyAlignment="1">
      <alignment horizontal="center" vertical="center"/>
    </xf>
    <xf numFmtId="176" fontId="29" fillId="8" borderId="48" xfId="0" applyNumberFormat="1" applyFont="1" applyFill="1" applyBorder="1" applyAlignment="1">
      <alignment horizontal="center" vertical="center"/>
    </xf>
    <xf numFmtId="176" fontId="29" fillId="5" borderId="53" xfId="0" applyNumberFormat="1" applyFont="1" applyFill="1" applyBorder="1" applyAlignment="1">
      <alignment horizontal="center" vertical="center"/>
    </xf>
    <xf numFmtId="176" fontId="1" fillId="4" borderId="47" xfId="0" applyNumberFormat="1" applyFont="1" applyFill="1" applyBorder="1" applyAlignment="1">
      <alignment horizontal="center" vertical="center"/>
    </xf>
    <xf numFmtId="176" fontId="1" fillId="4" borderId="42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7" xfId="0" applyNumberFormat="1" applyFont="1" applyFill="1" applyBorder="1" applyAlignment="1">
      <alignment horizontal="center" vertical="center"/>
    </xf>
    <xf numFmtId="181" fontId="29" fillId="5" borderId="32" xfId="23" applyNumberFormat="1" applyFont="1" applyFill="1" applyBorder="1" applyAlignment="1">
      <alignment horizontal="center" vertical="center"/>
    </xf>
    <xf numFmtId="181" fontId="29" fillId="5" borderId="19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6" xfId="0" applyNumberFormat="1" applyFont="1" applyFill="1" applyBorder="1" applyAlignment="1">
      <alignment horizontal="center" vertical="center"/>
    </xf>
    <xf numFmtId="176" fontId="39" fillId="0" borderId="19" xfId="0" applyNumberFormat="1" applyFont="1" applyBorder="1" applyAlignment="1">
      <alignment horizontal="center" vertical="center"/>
    </xf>
    <xf numFmtId="176" fontId="39" fillId="0" borderId="28" xfId="0" applyNumberFormat="1" applyFont="1" applyBorder="1" applyAlignment="1">
      <alignment horizontal="center" vertical="center"/>
    </xf>
    <xf numFmtId="176" fontId="39" fillId="0" borderId="32" xfId="0" applyNumberFormat="1" applyFont="1" applyBorder="1" applyAlignment="1">
      <alignment horizontal="center" vertical="center"/>
    </xf>
    <xf numFmtId="176" fontId="39" fillId="0" borderId="21" xfId="0" applyNumberFormat="1" applyFont="1" applyBorder="1" applyAlignment="1">
      <alignment horizontal="center" vertical="center"/>
    </xf>
    <xf numFmtId="176" fontId="39" fillId="0" borderId="42" xfId="0" applyNumberFormat="1" applyFont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176" fontId="39" fillId="4" borderId="4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6" fontId="21" fillId="0" borderId="23" xfId="0" applyNumberFormat="1" applyFont="1" applyBorder="1" applyAlignment="1">
      <alignment horizontal="center" vertical="center"/>
    </xf>
    <xf numFmtId="176" fontId="21" fillId="5" borderId="25" xfId="0" applyNumberFormat="1" applyFont="1" applyFill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27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0" borderId="43" xfId="0" applyNumberFormat="1" applyFont="1" applyBorder="1" applyAlignment="1">
      <alignment horizontal="center" vertical="center"/>
    </xf>
    <xf numFmtId="176" fontId="21" fillId="8" borderId="44" xfId="0" applyNumberFormat="1" applyFont="1" applyFill="1" applyBorder="1" applyAlignment="1">
      <alignment horizontal="center" vertical="center"/>
    </xf>
    <xf numFmtId="176" fontId="21" fillId="8" borderId="46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8" xfId="0" applyNumberFormat="1" applyFont="1" applyFill="1" applyBorder="1" applyAlignment="1">
      <alignment horizontal="center" vertical="center"/>
    </xf>
    <xf numFmtId="176" fontId="21" fillId="8" borderId="35" xfId="0" applyNumberFormat="1" applyFont="1" applyFill="1" applyBorder="1" applyAlignment="1">
      <alignment horizontal="center" vertical="center"/>
    </xf>
    <xf numFmtId="176" fontId="21" fillId="8" borderId="21" xfId="0" applyNumberFormat="1" applyFont="1" applyFill="1" applyBorder="1" applyAlignment="1">
      <alignment horizontal="center" vertical="center"/>
    </xf>
    <xf numFmtId="176" fontId="21" fillId="5" borderId="53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6" xfId="0" applyNumberFormat="1" applyFont="1" applyFill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7" fontId="33" fillId="0" borderId="65" xfId="15" applyNumberFormat="1" applyFont="1" applyBorder="1" applyAlignment="1">
      <alignment horizontal="center" vertical="center"/>
    </xf>
    <xf numFmtId="176" fontId="33" fillId="0" borderId="63" xfId="0" applyNumberFormat="1" applyFont="1" applyBorder="1" applyAlignment="1">
      <alignment horizontal="center" vertical="center"/>
    </xf>
    <xf numFmtId="177" fontId="33" fillId="0" borderId="63" xfId="15" applyNumberFormat="1" applyFont="1" applyBorder="1" applyAlignment="1">
      <alignment horizontal="center" vertical="center"/>
    </xf>
    <xf numFmtId="176" fontId="33" fillId="7" borderId="56" xfId="0" applyNumberFormat="1" applyFont="1" applyFill="1" applyBorder="1" applyAlignment="1">
      <alignment horizontal="center" vertical="center"/>
    </xf>
    <xf numFmtId="176" fontId="33" fillId="7" borderId="35" xfId="0" applyNumberFormat="1" applyFont="1" applyFill="1" applyBorder="1" applyAlignment="1">
      <alignment horizontal="center" vertical="center"/>
    </xf>
    <xf numFmtId="177" fontId="33" fillId="7" borderId="56" xfId="25" applyNumberFormat="1" applyFont="1" applyFill="1" applyBorder="1" applyAlignment="1">
      <alignment horizontal="center" vertical="center"/>
    </xf>
    <xf numFmtId="177" fontId="33" fillId="7" borderId="49" xfId="25" applyNumberFormat="1" applyFont="1" applyFill="1" applyBorder="1" applyAlignment="1">
      <alignment horizontal="center" vertical="center"/>
    </xf>
    <xf numFmtId="177" fontId="33" fillId="7" borderId="56" xfId="16" applyNumberFormat="1" applyFont="1" applyFill="1" applyBorder="1" applyAlignment="1">
      <alignment horizontal="center" vertical="center"/>
    </xf>
    <xf numFmtId="177" fontId="33" fillId="7" borderId="49" xfId="16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7" xfId="0" applyNumberFormat="1" applyFont="1" applyFill="1" applyBorder="1" applyAlignment="1">
      <alignment horizontal="center" vertical="center"/>
    </xf>
    <xf numFmtId="176" fontId="1" fillId="9" borderId="27" xfId="0" applyNumberFormat="1" applyFont="1" applyFill="1" applyBorder="1" applyAlignment="1">
      <alignment horizontal="center" vertical="center"/>
    </xf>
    <xf numFmtId="176" fontId="1" fillId="9" borderId="82" xfId="0" applyNumberFormat="1" applyFont="1" applyFill="1" applyBorder="1" applyAlignment="1">
      <alignment horizontal="center" vertical="center"/>
    </xf>
    <xf numFmtId="176" fontId="39" fillId="9" borderId="45" xfId="0" applyNumberFormat="1" applyFont="1" applyFill="1" applyBorder="1" applyAlignment="1">
      <alignment horizontal="center" vertical="center"/>
    </xf>
    <xf numFmtId="176" fontId="1" fillId="12" borderId="27" xfId="0" applyNumberFormat="1" applyFont="1" applyFill="1" applyBorder="1" applyAlignment="1">
      <alignment horizontal="center" vertical="center"/>
    </xf>
    <xf numFmtId="176" fontId="1" fillId="12" borderId="18" xfId="0" applyNumberFormat="1" applyFont="1" applyFill="1" applyBorder="1" applyAlignment="1">
      <alignment horizontal="center" vertical="center"/>
    </xf>
    <xf numFmtId="176" fontId="1" fillId="12" borderId="82" xfId="0" applyNumberFormat="1" applyFont="1" applyFill="1" applyBorder="1" applyAlignment="1">
      <alignment horizontal="center" vertical="center"/>
    </xf>
    <xf numFmtId="176" fontId="1" fillId="4" borderId="82" xfId="0" applyNumberFormat="1" applyFont="1" applyFill="1" applyBorder="1" applyAlignment="1">
      <alignment horizontal="center" vertical="center"/>
    </xf>
    <xf numFmtId="176" fontId="1" fillId="4" borderId="142" xfId="0" applyNumberFormat="1" applyFont="1" applyFill="1" applyBorder="1" applyAlignment="1">
      <alignment horizontal="center" vertical="center"/>
    </xf>
    <xf numFmtId="176" fontId="1" fillId="0" borderId="27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176" fontId="1" fillId="0" borderId="45" xfId="0" applyNumberFormat="1" applyFont="1" applyFill="1" applyBorder="1" applyAlignment="1">
      <alignment horizontal="center" vertical="center"/>
    </xf>
    <xf numFmtId="9" fontId="0" fillId="0" borderId="130" xfId="16" applyFont="1" applyBorder="1" applyAlignment="1"/>
    <xf numFmtId="181" fontId="21" fillId="10" borderId="23" xfId="23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3" xfId="0" applyNumberFormat="1" applyFont="1" applyFill="1" applyBorder="1" applyAlignment="1">
      <alignment horizontal="center" vertical="center"/>
    </xf>
    <xf numFmtId="176" fontId="1" fillId="4" borderId="23" xfId="0" applyNumberFormat="1" applyFont="1" applyFill="1" applyBorder="1" applyAlignment="1">
      <alignment horizontal="center" vertical="center"/>
    </xf>
    <xf numFmtId="176" fontId="1" fillId="4" borderId="27" xfId="0" applyNumberFormat="1" applyFont="1" applyFill="1" applyBorder="1" applyAlignment="1">
      <alignment horizontal="center" vertical="center"/>
    </xf>
    <xf numFmtId="176" fontId="1" fillId="9" borderId="45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19" xfId="0" applyNumberFormat="1" applyFont="1" applyFill="1" applyBorder="1" applyAlignment="1">
      <alignment horizontal="center" vertical="center"/>
    </xf>
    <xf numFmtId="176" fontId="1" fillId="4" borderId="32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2" xfId="0" applyNumberFormat="1" applyFont="1" applyFill="1" applyBorder="1" applyAlignment="1">
      <alignment horizontal="center" vertical="center"/>
    </xf>
    <xf numFmtId="176" fontId="0" fillId="4" borderId="19" xfId="0" applyNumberFormat="1" applyFont="1" applyFill="1" applyBorder="1" applyAlignment="1">
      <alignment horizontal="center"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2" xfId="23" applyNumberFormat="1" applyFont="1" applyFill="1" applyBorder="1" applyAlignment="1">
      <alignment horizontal="center" vertical="center"/>
    </xf>
    <xf numFmtId="181" fontId="29" fillId="5" borderId="19" xfId="23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3" xfId="0" applyNumberFormat="1" applyFont="1" applyFill="1" applyBorder="1" applyAlignment="1">
      <alignment horizontal="center" vertical="center"/>
    </xf>
    <xf numFmtId="176" fontId="39" fillId="12" borderId="23" xfId="0" applyNumberFormat="1" applyFont="1" applyFill="1" applyBorder="1" applyAlignment="1">
      <alignment horizontal="center" vertical="center"/>
    </xf>
    <xf numFmtId="176" fontId="1" fillId="12" borderId="23" xfId="0" applyNumberFormat="1" applyFont="1" applyFill="1" applyBorder="1" applyAlignment="1">
      <alignment horizontal="center" vertical="center"/>
    </xf>
    <xf numFmtId="176" fontId="39" fillId="12" borderId="47" xfId="0" applyNumberFormat="1" applyFont="1" applyFill="1" applyBorder="1" applyAlignment="1">
      <alignment horizontal="center" vertical="center"/>
    </xf>
    <xf numFmtId="176" fontId="1" fillId="0" borderId="82" xfId="0" applyNumberFormat="1" applyFont="1" applyFill="1" applyBorder="1" applyAlignment="1">
      <alignment horizontal="center" vertical="center"/>
    </xf>
    <xf numFmtId="176" fontId="39" fillId="12" borderId="146" xfId="0" applyNumberFormat="1" applyFont="1" applyFill="1" applyBorder="1" applyAlignment="1">
      <alignment horizontal="center" vertical="center"/>
    </xf>
    <xf numFmtId="176" fontId="39" fillId="12" borderId="19" xfId="0" applyNumberFormat="1" applyFont="1" applyFill="1" applyBorder="1" applyAlignment="1">
      <alignment horizontal="center" vertical="center"/>
    </xf>
    <xf numFmtId="176" fontId="39" fillId="12" borderId="27" xfId="0" applyNumberFormat="1" applyFont="1" applyFill="1" applyBorder="1" applyAlignment="1">
      <alignment horizontal="center" vertical="center"/>
    </xf>
    <xf numFmtId="176" fontId="29" fillId="12" borderId="45" xfId="0" applyNumberFormat="1" applyFont="1" applyFill="1" applyBorder="1" applyAlignment="1">
      <alignment horizontal="center" vertical="center"/>
    </xf>
    <xf numFmtId="176" fontId="1" fillId="9" borderId="18" xfId="0" applyNumberFormat="1" applyFont="1" applyFill="1" applyBorder="1" applyAlignment="1">
      <alignment horizontal="center" vertical="center"/>
    </xf>
    <xf numFmtId="176" fontId="29" fillId="12" borderId="145" xfId="0" applyNumberFormat="1" applyFont="1" applyFill="1" applyBorder="1" applyAlignment="1">
      <alignment horizontal="center" vertical="center"/>
    </xf>
    <xf numFmtId="176" fontId="1" fillId="4" borderId="145" xfId="0" applyNumberFormat="1" applyFont="1" applyFill="1" applyBorder="1" applyAlignment="1">
      <alignment horizontal="center" vertical="center"/>
    </xf>
    <xf numFmtId="176" fontId="0" fillId="4" borderId="146" xfId="0" applyNumberFormat="1" applyFill="1" applyBorder="1" applyAlignment="1">
      <alignment horizontal="center" vertical="center"/>
    </xf>
    <xf numFmtId="176" fontId="39" fillId="12" borderId="82" xfId="0" applyNumberFormat="1" applyFont="1" applyFill="1" applyBorder="1" applyAlignment="1">
      <alignment horizontal="center" vertical="center"/>
    </xf>
    <xf numFmtId="176" fontId="39" fillId="9" borderId="82" xfId="0" applyNumberFormat="1" applyFont="1" applyFill="1" applyBorder="1" applyAlignment="1">
      <alignment horizontal="center" vertical="center"/>
    </xf>
    <xf numFmtId="176" fontId="39" fillId="4" borderId="82" xfId="0" applyNumberFormat="1" applyFont="1" applyFill="1" applyBorder="1" applyAlignment="1">
      <alignment horizontal="center" vertical="center"/>
    </xf>
    <xf numFmtId="176" fontId="0" fillId="4" borderId="142" xfId="0" applyNumberFormat="1" applyFont="1" applyFill="1" applyBorder="1" applyAlignment="1">
      <alignment horizontal="center" vertical="center"/>
    </xf>
    <xf numFmtId="176" fontId="39" fillId="9" borderId="27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43" xfId="0" applyNumberFormat="1" applyFont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35" xfId="0" applyNumberFormat="1" applyFont="1" applyFill="1" applyBorder="1" applyAlignment="1">
      <alignment horizontal="center" vertical="center"/>
    </xf>
    <xf numFmtId="176" fontId="21" fillId="0" borderId="26" xfId="0" applyNumberFormat="1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176" fontId="29" fillId="8" borderId="48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50" xfId="0" applyNumberFormat="1" applyFont="1" applyBorder="1" applyAlignment="1">
      <alignment horizontal="center" vertical="center"/>
    </xf>
    <xf numFmtId="176" fontId="29" fillId="0" borderId="40" xfId="0" applyNumberFormat="1" applyFont="1" applyFill="1" applyBorder="1" applyAlignment="1">
      <alignment horizontal="center" vertical="center"/>
    </xf>
    <xf numFmtId="176" fontId="0" fillId="12" borderId="45" xfId="0" applyNumberFormat="1" applyFill="1" applyBorder="1" applyAlignment="1">
      <alignment horizontal="center" vertical="center"/>
    </xf>
    <xf numFmtId="176" fontId="0" fillId="9" borderId="82" xfId="0" applyNumberFormat="1" applyFill="1" applyBorder="1" applyAlignment="1">
      <alignment horizontal="center" vertical="center"/>
    </xf>
    <xf numFmtId="176" fontId="0" fillId="9" borderId="27" xfId="0" applyNumberFormat="1" applyFill="1" applyBorder="1" applyAlignment="1">
      <alignment horizontal="center" vertical="center"/>
    </xf>
    <xf numFmtId="176" fontId="29" fillId="12" borderId="16" xfId="0" applyNumberFormat="1" applyFont="1" applyFill="1" applyBorder="1" applyAlignment="1">
      <alignment horizontal="center" vertical="center"/>
    </xf>
    <xf numFmtId="176" fontId="1" fillId="12" borderId="45" xfId="0" applyNumberFormat="1" applyFont="1" applyFill="1" applyBorder="1" applyAlignment="1">
      <alignment horizontal="center" vertical="center"/>
    </xf>
    <xf numFmtId="176" fontId="39" fillId="12" borderId="53" xfId="0" applyNumberFormat="1" applyFont="1" applyFill="1" applyBorder="1" applyAlignment="1">
      <alignment horizontal="center" vertical="center"/>
    </xf>
    <xf numFmtId="176" fontId="39" fillId="12" borderId="45" xfId="0" applyNumberFormat="1" applyFon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176" fontId="40" fillId="0" borderId="159" xfId="0" applyNumberFormat="1" applyFont="1" applyFill="1" applyBorder="1" applyAlignment="1">
      <alignment horizontal="center" vertical="center"/>
    </xf>
    <xf numFmtId="0" fontId="10" fillId="5" borderId="160" xfId="0" applyFont="1" applyFill="1" applyBorder="1" applyAlignment="1">
      <alignment horizontal="center" vertical="center"/>
    </xf>
    <xf numFmtId="176" fontId="6" fillId="0" borderId="28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76" fontId="6" fillId="0" borderId="163" xfId="0" applyNumberFormat="1" applyFont="1" applyBorder="1" applyAlignment="1">
      <alignment horizontal="center" vertical="center"/>
    </xf>
    <xf numFmtId="181" fontId="21" fillId="5" borderId="24" xfId="23" applyNumberFormat="1" applyFont="1" applyFill="1" applyBorder="1" applyAlignment="1">
      <alignment horizontal="center" vertical="center"/>
    </xf>
    <xf numFmtId="181" fontId="21" fillId="5" borderId="78" xfId="23" applyNumberFormat="1" applyFont="1" applyFill="1" applyBorder="1" applyAlignment="1">
      <alignment horizontal="center" vertical="center"/>
    </xf>
    <xf numFmtId="176" fontId="0" fillId="11" borderId="20" xfId="0" applyNumberFormat="1" applyFill="1" applyBorder="1" applyAlignment="1">
      <alignment horizontal="center" vertical="center"/>
    </xf>
    <xf numFmtId="176" fontId="0" fillId="11" borderId="77" xfId="0" applyNumberFormat="1" applyFill="1" applyBorder="1" applyAlignment="1">
      <alignment horizontal="center" vertical="center"/>
    </xf>
    <xf numFmtId="176" fontId="21" fillId="5" borderId="79" xfId="23" applyNumberFormat="1" applyFont="1" applyFill="1" applyBorder="1" applyAlignment="1">
      <alignment horizontal="center" vertical="center"/>
    </xf>
    <xf numFmtId="176" fontId="21" fillId="5" borderId="20" xfId="23" applyNumberFormat="1" applyFont="1" applyFill="1" applyBorder="1" applyAlignment="1">
      <alignment horizontal="center" vertical="center"/>
    </xf>
    <xf numFmtId="176" fontId="21" fillId="5" borderId="24" xfId="23" applyNumberFormat="1" applyFont="1" applyFill="1" applyBorder="1" applyAlignment="1">
      <alignment horizontal="center" vertical="center"/>
    </xf>
    <xf numFmtId="176" fontId="22" fillId="5" borderId="80" xfId="23" applyNumberFormat="1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176" fontId="10" fillId="11" borderId="7" xfId="0" applyNumberFormat="1" applyFont="1" applyFill="1" applyBorder="1" applyAlignment="1">
      <alignment horizontal="center" vertical="center"/>
    </xf>
    <xf numFmtId="176" fontId="40" fillId="11" borderId="73" xfId="0" applyNumberFormat="1" applyFont="1" applyFill="1" applyBorder="1" applyAlignment="1">
      <alignment horizontal="center" vertical="center"/>
    </xf>
    <xf numFmtId="176" fontId="40" fillId="11" borderId="6" xfId="0" applyNumberFormat="1" applyFont="1" applyFill="1" applyBorder="1" applyAlignment="1">
      <alignment horizontal="center" vertical="center"/>
    </xf>
    <xf numFmtId="176" fontId="40" fillId="11" borderId="5" xfId="0" applyNumberFormat="1" applyFont="1" applyFill="1" applyBorder="1" applyAlignment="1">
      <alignment horizontal="center" vertical="center"/>
    </xf>
    <xf numFmtId="176" fontId="40" fillId="11" borderId="8" xfId="0" applyNumberFormat="1" applyFont="1" applyFill="1" applyBorder="1" applyAlignment="1">
      <alignment horizontal="center" vertical="center"/>
    </xf>
    <xf numFmtId="176" fontId="40" fillId="11" borderId="4" xfId="0" applyNumberFormat="1" applyFont="1" applyFill="1" applyBorder="1" applyAlignment="1">
      <alignment horizontal="center" vertical="center"/>
    </xf>
    <xf numFmtId="176" fontId="40" fillId="11" borderId="10" xfId="0" applyNumberFormat="1" applyFont="1" applyFill="1" applyBorder="1" applyAlignment="1">
      <alignment horizontal="center" vertical="center"/>
    </xf>
    <xf numFmtId="176" fontId="10" fillId="11" borderId="153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40" fillId="11" borderId="159" xfId="0" applyNumberFormat="1" applyFont="1" applyFill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3" xfId="0" applyNumberFormat="1" applyFont="1" applyBorder="1" applyAlignment="1">
      <alignment horizontal="center" vertical="center"/>
    </xf>
    <xf numFmtId="176" fontId="33" fillId="7" borderId="56" xfId="0" applyNumberFormat="1" applyFont="1" applyFill="1" applyBorder="1" applyAlignment="1">
      <alignment horizontal="center" vertical="center"/>
    </xf>
    <xf numFmtId="176" fontId="33" fillId="7" borderId="35" xfId="0" applyNumberFormat="1" applyFont="1" applyFill="1" applyBorder="1" applyAlignment="1">
      <alignment horizontal="center" vertical="center"/>
    </xf>
    <xf numFmtId="176" fontId="33" fillId="7" borderId="61" xfId="0" applyNumberFormat="1" applyFont="1" applyFill="1" applyBorder="1" applyAlignment="1">
      <alignment horizontal="center" vertical="center"/>
    </xf>
    <xf numFmtId="0" fontId="41" fillId="4" borderId="54" xfId="0" applyFont="1" applyFill="1" applyBorder="1" applyAlignment="1">
      <alignment horizontal="center" vertical="center"/>
    </xf>
    <xf numFmtId="0" fontId="41" fillId="4" borderId="14" xfId="0" applyFont="1" applyFill="1" applyBorder="1" applyAlignment="1">
      <alignment horizontal="center" vertical="center"/>
    </xf>
    <xf numFmtId="0" fontId="41" fillId="4" borderId="28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54" xfId="0" applyFont="1" applyFill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0" borderId="150" xfId="0" applyNumberFormat="1" applyFont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76" fontId="3" fillId="7" borderId="152" xfId="0" applyNumberFormat="1" applyFont="1" applyFill="1" applyBorder="1" applyAlignment="1">
      <alignment horizontal="center" vertical="center"/>
    </xf>
    <xf numFmtId="0" fontId="0" fillId="0" borderId="0" xfId="0"/>
    <xf numFmtId="176" fontId="29" fillId="8" borderId="48" xfId="0" applyNumberFormat="1" applyFont="1" applyFill="1" applyBorder="1" applyAlignment="1">
      <alignment horizontal="center" vertical="center"/>
    </xf>
    <xf numFmtId="176" fontId="29" fillId="5" borderId="53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5" borderId="16" xfId="0" applyNumberFormat="1" applyFont="1" applyFill="1" applyBorder="1" applyAlignment="1">
      <alignment horizontal="center" vertical="center"/>
    </xf>
    <xf numFmtId="176" fontId="29" fillId="0" borderId="32" xfId="0" applyNumberFormat="1" applyFont="1" applyFill="1" applyBorder="1" applyAlignment="1">
      <alignment horizontal="center" vertical="center"/>
    </xf>
    <xf numFmtId="176" fontId="29" fillId="0" borderId="42" xfId="0" applyNumberFormat="1" applyFont="1" applyBorder="1" applyAlignment="1">
      <alignment horizontal="center" vertical="center"/>
    </xf>
    <xf numFmtId="176" fontId="29" fillId="0" borderId="27" xfId="0" applyNumberFormat="1" applyFont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9" xfId="0" applyNumberFormat="1" applyFont="1" applyFill="1" applyBorder="1" applyAlignment="1">
      <alignment horizontal="center" vertical="center"/>
    </xf>
    <xf numFmtId="176" fontId="29" fillId="9" borderId="2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0" borderId="32" xfId="0" applyNumberFormat="1" applyFont="1" applyBorder="1" applyAlignment="1">
      <alignment horizontal="center" vertical="center"/>
    </xf>
    <xf numFmtId="176" fontId="29" fillId="0" borderId="23" xfId="0" applyNumberFormat="1" applyFont="1" applyBorder="1" applyAlignment="1">
      <alignment horizontal="center" vertical="center"/>
    </xf>
    <xf numFmtId="176" fontId="29" fillId="8" borderId="44" xfId="0" applyNumberFormat="1" applyFont="1" applyFill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50" xfId="0" applyNumberFormat="1" applyFont="1" applyBorder="1" applyAlignment="1">
      <alignment horizontal="center" vertical="center"/>
    </xf>
    <xf numFmtId="176" fontId="29" fillId="0" borderId="40" xfId="0" applyNumberFormat="1" applyFont="1" applyFill="1" applyBorder="1" applyAlignment="1">
      <alignment horizontal="center" vertical="center"/>
    </xf>
    <xf numFmtId="176" fontId="29" fillId="0" borderId="19" xfId="0" applyNumberFormat="1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5" borderId="17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/>
    </xf>
    <xf numFmtId="176" fontId="21" fillId="0" borderId="23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40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7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3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47" xfId="0" applyNumberFormat="1" applyFill="1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176" fontId="0" fillId="0" borderId="82" xfId="0" applyNumberFormat="1" applyBorder="1" applyAlignment="1">
      <alignment horizontal="center" vertical="center"/>
    </xf>
    <xf numFmtId="176" fontId="0" fillId="9" borderId="48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9" borderId="41" xfId="0" applyNumberFormat="1" applyFill="1" applyBorder="1" applyAlignment="1">
      <alignment horizontal="center" vertical="center"/>
    </xf>
    <xf numFmtId="176" fontId="0" fillId="0" borderId="4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4" borderId="81" xfId="0" applyNumberFormat="1" applyFill="1" applyBorder="1" applyAlignment="1">
      <alignment horizontal="center" vertical="center"/>
    </xf>
    <xf numFmtId="176" fontId="0" fillId="4" borderId="84" xfId="0" applyNumberForma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4" borderId="16" xfId="0" applyNumberFormat="1" applyFill="1" applyBorder="1" applyAlignment="1">
      <alignment horizontal="center" vertical="center"/>
    </xf>
    <xf numFmtId="176" fontId="0" fillId="4" borderId="53" xfId="0" applyNumberFormat="1" applyFill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4" borderId="14" xfId="0" applyNumberFormat="1" applyFill="1" applyBorder="1" applyAlignment="1">
      <alignment horizontal="center" vertical="center"/>
    </xf>
    <xf numFmtId="176" fontId="0" fillId="9" borderId="14" xfId="0" applyNumberFormat="1" applyFill="1" applyBorder="1" applyAlignment="1">
      <alignment horizontal="center" vertical="center"/>
    </xf>
    <xf numFmtId="176" fontId="0" fillId="0" borderId="46" xfId="0" applyNumberFormat="1" applyBorder="1" applyAlignment="1">
      <alignment horizontal="center" vertical="center"/>
    </xf>
    <xf numFmtId="176" fontId="0" fillId="0" borderId="1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3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3" xfId="23" applyNumberFormat="1" applyFont="1" applyFill="1" applyBorder="1" applyAlignment="1">
      <alignment horizontal="center" vertical="center"/>
    </xf>
    <xf numFmtId="176" fontId="0" fillId="0" borderId="85" xfId="0" applyNumberFormat="1" applyBorder="1" applyAlignment="1">
      <alignment horizontal="center" vertical="center"/>
    </xf>
    <xf numFmtId="176" fontId="0" fillId="9" borderId="46" xfId="0" applyNumberFormat="1" applyFill="1" applyBorder="1" applyAlignment="1">
      <alignment horizontal="center" vertical="center"/>
    </xf>
    <xf numFmtId="176" fontId="0" fillId="9" borderId="19" xfId="0" applyNumberFormat="1" applyFill="1" applyBorder="1" applyAlignment="1">
      <alignment horizontal="center" vertical="center"/>
    </xf>
    <xf numFmtId="176" fontId="0" fillId="9" borderId="32" xfId="0" applyNumberFormat="1" applyFill="1" applyBorder="1" applyAlignment="1">
      <alignment horizontal="center" vertical="center"/>
    </xf>
    <xf numFmtId="176" fontId="0" fillId="0" borderId="32" xfId="0" applyNumberFormat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8" borderId="46" xfId="0" applyNumberFormat="1" applyFont="1" applyFill="1" applyBorder="1" applyAlignment="1">
      <alignment horizontal="center" vertical="center"/>
    </xf>
    <xf numFmtId="176" fontId="21" fillId="0" borderId="81" xfId="0" applyNumberFormat="1" applyFont="1" applyBorder="1" applyAlignment="1">
      <alignment horizontal="center" vertical="center"/>
    </xf>
    <xf numFmtId="176" fontId="21" fillId="0" borderId="45" xfId="0" applyNumberFormat="1" applyFont="1" applyBorder="1" applyAlignment="1">
      <alignment horizontal="center" vertical="center"/>
    </xf>
    <xf numFmtId="176" fontId="21" fillId="8" borderId="44" xfId="0" applyNumberFormat="1" applyFont="1" applyFill="1" applyBorder="1" applyAlignment="1">
      <alignment horizontal="center" vertical="center"/>
    </xf>
    <xf numFmtId="181" fontId="3" fillId="10" borderId="57" xfId="23" quotePrefix="1" applyNumberFormat="1" applyFont="1" applyFill="1" applyBorder="1" applyAlignment="1">
      <alignment horizontal="center" vertical="center"/>
    </xf>
    <xf numFmtId="181" fontId="3" fillId="10" borderId="57" xfId="23" applyNumberFormat="1" applyFont="1" applyFill="1" applyBorder="1" applyAlignment="1">
      <alignment horizontal="center" vertical="center"/>
    </xf>
    <xf numFmtId="181" fontId="21" fillId="10" borderId="57" xfId="23" quotePrefix="1" applyNumberFormat="1" applyFont="1" applyFill="1" applyBorder="1" applyAlignment="1">
      <alignment horizontal="center" vertical="center"/>
    </xf>
    <xf numFmtId="181" fontId="21" fillId="10" borderId="26" xfId="23" quotePrefix="1" applyNumberFormat="1" applyFont="1" applyFill="1" applyBorder="1" applyAlignment="1">
      <alignment horizontal="center" vertical="center"/>
    </xf>
    <xf numFmtId="181" fontId="3" fillId="10" borderId="57" xfId="23" applyNumberFormat="1" applyFont="1" applyFill="1" applyBorder="1" applyAlignment="1">
      <alignment horizontal="center" vertical="top"/>
    </xf>
    <xf numFmtId="181" fontId="21" fillId="10" borderId="14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9" borderId="0" xfId="0" applyNumberFormat="1" applyFill="1" applyBorder="1" applyAlignment="1">
      <alignment horizontal="center" vertical="center"/>
    </xf>
    <xf numFmtId="176" fontId="0" fillId="4" borderId="82" xfId="0" applyNumberFormat="1" applyFill="1" applyBorder="1" applyAlignment="1">
      <alignment horizontal="center" vertical="center"/>
    </xf>
    <xf numFmtId="181" fontId="21" fillId="10" borderId="23" xfId="23" applyNumberFormat="1" applyFont="1" applyFill="1" applyBorder="1" applyAlignment="1">
      <alignment horizontal="center" vertical="center" wrapText="1"/>
    </xf>
    <xf numFmtId="181" fontId="21" fillId="10" borderId="33" xfId="23" quotePrefix="1" applyNumberFormat="1" applyFont="1" applyFill="1" applyBorder="1" applyAlignment="1">
      <alignment horizontal="center" vertical="center"/>
    </xf>
    <xf numFmtId="181" fontId="21" fillId="10" borderId="32" xfId="23" applyNumberFormat="1" applyFont="1" applyFill="1" applyBorder="1" applyAlignment="1">
      <alignment horizontal="center" vertical="center" wrapText="1"/>
    </xf>
    <xf numFmtId="176" fontId="0" fillId="4" borderId="18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4" borderId="19" xfId="0" applyNumberFormat="1" applyFill="1" applyBorder="1" applyAlignment="1">
      <alignment horizontal="center" vertical="center"/>
    </xf>
    <xf numFmtId="176" fontId="0" fillId="4" borderId="32" xfId="0" applyNumberFormat="1" applyFill="1" applyBorder="1" applyAlignment="1">
      <alignment horizontal="center" vertical="center"/>
    </xf>
    <xf numFmtId="176" fontId="0" fillId="4" borderId="42" xfId="0" applyNumberFormat="1" applyFill="1" applyBorder="1" applyAlignment="1">
      <alignment horizontal="center" vertical="center"/>
    </xf>
    <xf numFmtId="176" fontId="0" fillId="4" borderId="27" xfId="0" applyNumberFormat="1" applyFill="1" applyBorder="1" applyAlignment="1">
      <alignment horizontal="center" vertical="center"/>
    </xf>
    <xf numFmtId="176" fontId="0" fillId="4" borderId="21" xfId="0" applyNumberFormat="1" applyFill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4" borderId="123" xfId="0" applyNumberFormat="1" applyFill="1" applyBorder="1" applyAlignment="1">
      <alignment horizontal="center" vertical="center"/>
    </xf>
    <xf numFmtId="176" fontId="0" fillId="9" borderId="5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0" fillId="9" borderId="34" xfId="0" applyNumberFormat="1" applyFill="1" applyBorder="1" applyAlignment="1">
      <alignment horizontal="center" vertical="center"/>
    </xf>
    <xf numFmtId="176" fontId="0" fillId="0" borderId="5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0" borderId="150" xfId="0" applyNumberFormat="1" applyFont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76" fontId="3" fillId="7" borderId="152" xfId="0" applyNumberFormat="1" applyFont="1" applyFill="1" applyBorder="1" applyAlignment="1">
      <alignment horizontal="center" vertical="center"/>
    </xf>
    <xf numFmtId="177" fontId="3" fillId="0" borderId="147" xfId="15" applyNumberFormat="1" applyFont="1" applyBorder="1" applyAlignment="1">
      <alignment horizontal="center" vertical="center"/>
    </xf>
    <xf numFmtId="177" fontId="3" fillId="0" borderId="148" xfId="15" applyNumberFormat="1" applyFont="1" applyBorder="1" applyAlignment="1">
      <alignment horizontal="center" vertical="center"/>
    </xf>
    <xf numFmtId="177" fontId="3" fillId="0" borderId="149" xfId="15" applyNumberFormat="1" applyFont="1" applyBorder="1" applyAlignment="1">
      <alignment horizontal="center" vertical="center"/>
    </xf>
    <xf numFmtId="177" fontId="3" fillId="0" borderId="150" xfId="15" applyNumberFormat="1" applyFont="1" applyBorder="1" applyAlignment="1">
      <alignment horizontal="center" vertical="center"/>
    </xf>
    <xf numFmtId="177" fontId="3" fillId="7" borderId="151" xfId="15" applyNumberFormat="1" applyFont="1" applyFill="1" applyBorder="1" applyAlignment="1">
      <alignment horizontal="center" vertical="center"/>
    </xf>
    <xf numFmtId="177" fontId="3" fillId="7" borderId="152" xfId="25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60" xfId="23" applyNumberFormat="1" applyFont="1" applyBorder="1" applyAlignment="1">
      <alignment horizontal="right" vertical="center"/>
    </xf>
    <xf numFmtId="0" fontId="10" fillId="4" borderId="4" xfId="0" applyFont="1" applyFill="1" applyBorder="1" applyAlignment="1">
      <alignment horizontal="center" vertical="center"/>
    </xf>
    <xf numFmtId="0" fontId="33" fillId="7" borderId="89" xfId="0" applyFont="1" applyFill="1" applyBorder="1" applyAlignment="1">
      <alignment horizontal="center" vertical="center" wrapText="1"/>
    </xf>
    <xf numFmtId="0" fontId="33" fillId="7" borderId="126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89" xfId="0" applyFont="1" applyFill="1" applyBorder="1" applyAlignment="1">
      <alignment horizontal="center" vertical="center" wrapText="1"/>
    </xf>
    <xf numFmtId="0" fontId="3" fillId="7" borderId="127" xfId="0" applyFont="1" applyFill="1" applyBorder="1" applyAlignment="1">
      <alignment horizontal="center" vertical="center" wrapText="1"/>
    </xf>
    <xf numFmtId="0" fontId="24" fillId="0" borderId="90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94" xfId="0" applyFont="1" applyFill="1" applyBorder="1" applyAlignment="1">
      <alignment horizontal="center" vertical="center"/>
    </xf>
    <xf numFmtId="0" fontId="24" fillId="0" borderId="60" xfId="0" applyFont="1" applyFill="1" applyBorder="1" applyAlignment="1">
      <alignment horizontal="center" vertical="center"/>
    </xf>
    <xf numFmtId="0" fontId="24" fillId="0" borderId="75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90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9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4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61" xfId="0" applyFont="1" applyFill="1" applyBorder="1" applyAlignment="1">
      <alignment horizontal="center" vertical="center"/>
    </xf>
    <xf numFmtId="0" fontId="3" fillId="7" borderId="86" xfId="0" applyFont="1" applyFill="1" applyBorder="1" applyAlignment="1">
      <alignment horizontal="center" vertical="center"/>
    </xf>
    <xf numFmtId="0" fontId="3" fillId="7" borderId="103" xfId="0" applyFont="1" applyFill="1" applyBorder="1" applyAlignment="1">
      <alignment horizontal="center" vertical="center"/>
    </xf>
    <xf numFmtId="0" fontId="3" fillId="7" borderId="86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181" fontId="21" fillId="5" borderId="31" xfId="23" applyNumberFormat="1" applyFont="1" applyFill="1" applyBorder="1" applyAlignment="1">
      <alignment horizontal="center" vertical="center"/>
    </xf>
    <xf numFmtId="181" fontId="21" fillId="5" borderId="49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 wrapText="1"/>
    </xf>
    <xf numFmtId="0" fontId="22" fillId="4" borderId="19" xfId="0" applyFont="1" applyFill="1" applyBorder="1" applyAlignment="1">
      <alignment horizontal="center" vertical="center"/>
    </xf>
    <xf numFmtId="0" fontId="22" fillId="4" borderId="107" xfId="0" applyFont="1" applyFill="1" applyBorder="1" applyAlignment="1">
      <alignment horizontal="center" vertical="center"/>
    </xf>
    <xf numFmtId="181" fontId="22" fillId="5" borderId="15" xfId="23" applyNumberFormat="1" applyFont="1" applyFill="1" applyBorder="1" applyAlignment="1">
      <alignment horizontal="center" vertical="center"/>
    </xf>
    <xf numFmtId="181" fontId="22" fillId="5" borderId="108" xfId="23" applyNumberFormat="1" applyFont="1" applyFill="1" applyBorder="1" applyAlignment="1">
      <alignment horizontal="center" vertical="center"/>
    </xf>
    <xf numFmtId="0" fontId="5" fillId="0" borderId="60" xfId="0" applyFont="1" applyBorder="1" applyAlignment="1">
      <alignment horizontal="left"/>
    </xf>
    <xf numFmtId="0" fontId="6" fillId="0" borderId="60" xfId="0" applyFont="1" applyBorder="1" applyAlignment="1">
      <alignment horizontal="left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5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05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181" fontId="22" fillId="4" borderId="82" xfId="23" applyNumberFormat="1" applyFont="1" applyFill="1" applyBorder="1" applyAlignment="1">
      <alignment horizontal="center" vertical="center"/>
    </xf>
    <xf numFmtId="181" fontId="22" fillId="4" borderId="112" xfId="23" applyNumberFormat="1" applyFont="1" applyFill="1" applyBorder="1" applyAlignment="1">
      <alignment horizontal="center" vertical="center"/>
    </xf>
    <xf numFmtId="0" fontId="41" fillId="4" borderId="116" xfId="0" applyFont="1" applyFill="1" applyBorder="1" applyAlignment="1">
      <alignment horizontal="center" vertical="center" wrapText="1"/>
    </xf>
    <xf numFmtId="0" fontId="41" fillId="4" borderId="104" xfId="0" applyFont="1" applyFill="1" applyBorder="1" applyAlignment="1">
      <alignment horizontal="center" vertical="center"/>
    </xf>
    <xf numFmtId="0" fontId="41" fillId="4" borderId="106" xfId="0" applyFont="1" applyFill="1" applyBorder="1" applyAlignment="1">
      <alignment horizontal="center" vertical="center"/>
    </xf>
    <xf numFmtId="0" fontId="41" fillId="4" borderId="40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9" xfId="0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05" xfId="23" applyNumberFormat="1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94" xfId="0" applyFont="1" applyFill="1" applyBorder="1" applyAlignment="1">
      <alignment horizontal="center" vertical="center"/>
    </xf>
    <xf numFmtId="0" fontId="25" fillId="0" borderId="60" xfId="0" applyFont="1" applyFill="1" applyBorder="1" applyAlignment="1">
      <alignment horizontal="center" vertical="center"/>
    </xf>
    <xf numFmtId="0" fontId="25" fillId="0" borderId="75" xfId="0" applyFont="1" applyFill="1" applyBorder="1" applyAlignment="1">
      <alignment horizontal="center" vertical="center"/>
    </xf>
    <xf numFmtId="0" fontId="8" fillId="0" borderId="60" xfId="0" applyFont="1" applyBorder="1" applyAlignment="1">
      <alignment horizontal="right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93" xfId="23" applyNumberFormat="1" applyFont="1" applyFill="1" applyBorder="1" applyAlignment="1">
      <alignment horizontal="center" vertical="center"/>
    </xf>
    <xf numFmtId="181" fontId="21" fillId="5" borderId="115" xfId="23" applyNumberFormat="1" applyFont="1" applyFill="1" applyBorder="1" applyAlignment="1">
      <alignment horizontal="center" vertical="center"/>
    </xf>
    <xf numFmtId="181" fontId="21" fillId="5" borderId="22" xfId="23" applyNumberFormat="1" applyFont="1" applyFill="1" applyBorder="1" applyAlignment="1">
      <alignment horizontal="center" vertical="center"/>
    </xf>
    <xf numFmtId="0" fontId="22" fillId="4" borderId="28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7" xfId="23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49" xfId="23" applyNumberFormat="1" applyFont="1" applyFill="1" applyBorder="1" applyAlignment="1">
      <alignment horizontal="center" vertical="center"/>
    </xf>
    <xf numFmtId="0" fontId="41" fillId="4" borderId="90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3" xfId="0" applyFont="1" applyFill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center" vertical="center" wrapText="1"/>
    </xf>
    <xf numFmtId="0" fontId="41" fillId="4" borderId="164" xfId="0" applyFont="1" applyFill="1" applyBorder="1" applyAlignment="1">
      <alignment horizontal="center" vertical="center" wrapText="1"/>
    </xf>
    <xf numFmtId="0" fontId="41" fillId="4" borderId="49" xfId="0" applyFont="1" applyFill="1" applyBorder="1" applyAlignment="1">
      <alignment horizontal="center" vertical="center" wrapText="1"/>
    </xf>
    <xf numFmtId="0" fontId="22" fillId="4" borderId="98" xfId="0" applyFont="1" applyFill="1" applyBorder="1" applyAlignment="1">
      <alignment horizontal="center" vertical="center" wrapText="1"/>
    </xf>
    <xf numFmtId="0" fontId="22" fillId="4" borderId="131" xfId="0" applyFont="1" applyFill="1" applyBorder="1" applyAlignment="1">
      <alignment horizontal="center" vertical="center"/>
    </xf>
    <xf numFmtId="0" fontId="22" fillId="4" borderId="132" xfId="0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93" xfId="23" applyNumberFormat="1" applyFont="1" applyFill="1" applyBorder="1" applyAlignment="1">
      <alignment horizontal="center" vertical="center"/>
    </xf>
    <xf numFmtId="181" fontId="22" fillId="4" borderId="117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181" fontId="29" fillId="5" borderId="114" xfId="23" applyNumberFormat="1" applyFont="1" applyFill="1" applyBorder="1" applyAlignment="1">
      <alignment horizontal="center" vertical="center"/>
    </xf>
    <xf numFmtId="181" fontId="29" fillId="5" borderId="92" xfId="23" applyNumberFormat="1" applyFont="1" applyFill="1" applyBorder="1" applyAlignment="1">
      <alignment horizontal="center" vertical="center"/>
    </xf>
    <xf numFmtId="181" fontId="29" fillId="5" borderId="105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9" fillId="5" borderId="38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5" borderId="83" xfId="23" applyNumberFormat="1" applyFont="1" applyFill="1" applyBorder="1" applyAlignment="1">
      <alignment horizontal="center" vertical="center"/>
    </xf>
    <xf numFmtId="181" fontId="21" fillId="5" borderId="40" xfId="23" applyNumberFormat="1" applyFont="1" applyFill="1" applyBorder="1" applyAlignment="1">
      <alignment horizontal="center" vertical="center"/>
    </xf>
    <xf numFmtId="181" fontId="21" fillId="10" borderId="76" xfId="23" applyNumberFormat="1" applyFont="1" applyFill="1" applyBorder="1" applyAlignment="1">
      <alignment horizontal="center" vertical="center"/>
    </xf>
    <xf numFmtId="181" fontId="22" fillId="5" borderId="25" xfId="23" applyNumberFormat="1" applyFont="1" applyFill="1" applyBorder="1" applyAlignment="1">
      <alignment horizontal="center" vertical="center"/>
    </xf>
    <xf numFmtId="181" fontId="21" fillId="5" borderId="129" xfId="23" applyNumberFormat="1" applyFont="1" applyFill="1" applyBorder="1" applyAlignment="1">
      <alignment horizontal="center" vertical="center"/>
    </xf>
    <xf numFmtId="0" fontId="37" fillId="2" borderId="136" xfId="0" applyFont="1" applyFill="1" applyBorder="1" applyAlignment="1">
      <alignment horizontal="center" vertical="center"/>
    </xf>
    <xf numFmtId="0" fontId="37" fillId="2" borderId="129" xfId="0" applyFont="1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0" fillId="2" borderId="130" xfId="0" applyFill="1" applyBorder="1" applyAlignment="1">
      <alignment horizontal="center" vertical="center"/>
    </xf>
    <xf numFmtId="0" fontId="0" fillId="2" borderId="141" xfId="0" applyFill="1" applyBorder="1" applyAlignment="1">
      <alignment horizontal="center" vertical="center"/>
    </xf>
    <xf numFmtId="0" fontId="5" fillId="0" borderId="129" xfId="0" applyFont="1" applyBorder="1" applyAlignment="1">
      <alignment horizontal="center" vertical="center"/>
    </xf>
    <xf numFmtId="0" fontId="0" fillId="0" borderId="129" xfId="0" applyBorder="1" applyAlignment="1">
      <alignment horizontal="center" vertical="center"/>
    </xf>
    <xf numFmtId="181" fontId="22" fillId="4" borderId="119" xfId="23" applyNumberFormat="1" applyFont="1" applyFill="1" applyBorder="1" applyAlignment="1">
      <alignment horizontal="center" vertical="center"/>
    </xf>
    <xf numFmtId="181" fontId="22" fillId="4" borderId="115" xfId="23" applyNumberFormat="1" applyFont="1" applyFill="1" applyBorder="1" applyAlignment="1">
      <alignment horizontal="center" vertical="center"/>
    </xf>
    <xf numFmtId="181" fontId="22" fillId="4" borderId="22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0" xfId="23" applyNumberFormat="1" applyFont="1" applyFill="1" applyBorder="1" applyAlignment="1">
      <alignment horizontal="center" vertical="center"/>
    </xf>
    <xf numFmtId="181" fontId="22" fillId="4" borderId="130" xfId="23" applyNumberFormat="1" applyFont="1" applyFill="1" applyBorder="1" applyAlignment="1">
      <alignment horizontal="center" vertical="center"/>
    </xf>
    <xf numFmtId="0" fontId="8" fillId="4" borderId="106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116" xfId="0" applyFont="1" applyFill="1" applyBorder="1" applyAlignment="1">
      <alignment horizontal="center" vertical="center" wrapText="1"/>
    </xf>
    <xf numFmtId="0" fontId="8" fillId="4" borderId="104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0" fillId="0" borderId="90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94" xfId="0" applyFont="1" applyFill="1" applyBorder="1" applyAlignment="1">
      <alignment horizontal="center" vertical="center"/>
    </xf>
    <xf numFmtId="0" fontId="31" fillId="0" borderId="60" xfId="0" applyFont="1" applyFill="1" applyBorder="1" applyAlignment="1">
      <alignment horizontal="center" vertical="center"/>
    </xf>
    <xf numFmtId="0" fontId="31" fillId="0" borderId="75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20" xfId="0" applyFont="1" applyFill="1" applyBorder="1" applyAlignment="1">
      <alignment horizontal="center" vertical="center"/>
    </xf>
    <xf numFmtId="0" fontId="10" fillId="4" borderId="121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74" xfId="0" applyFont="1" applyFill="1" applyBorder="1" applyAlignment="1">
      <alignment horizontal="center" vertical="center"/>
    </xf>
    <xf numFmtId="0" fontId="10" fillId="4" borderId="12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70" xfId="0" applyFont="1" applyFill="1" applyBorder="1" applyAlignment="1">
      <alignment horizontal="center" vertical="center"/>
    </xf>
    <xf numFmtId="0" fontId="10" fillId="5" borderId="122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74" xfId="0" applyFont="1" applyFill="1" applyBorder="1" applyAlignment="1">
      <alignment horizontal="center" vertical="center"/>
    </xf>
    <xf numFmtId="0" fontId="10" fillId="5" borderId="111" xfId="0" applyFont="1" applyFill="1" applyBorder="1" applyAlignment="1">
      <alignment horizontal="center" vertical="center"/>
    </xf>
    <xf numFmtId="0" fontId="10" fillId="5" borderId="145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58" xfId="0" applyFont="1" applyFill="1" applyBorder="1" applyAlignment="1">
      <alignment horizontal="center" vertical="center"/>
    </xf>
    <xf numFmtId="181" fontId="3" fillId="10" borderId="90" xfId="23" applyNumberFormat="1" applyFont="1" applyFill="1" applyBorder="1" applyAlignment="1">
      <alignment horizontal="center" vertical="center"/>
    </xf>
    <xf numFmtId="181" fontId="3" fillId="10" borderId="95" xfId="23" applyNumberFormat="1" applyFont="1" applyFill="1" applyBorder="1" applyAlignment="1">
      <alignment horizontal="center" vertical="center"/>
    </xf>
    <xf numFmtId="181" fontId="3" fillId="10" borderId="92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105" xfId="23" applyNumberFormat="1" applyFont="1" applyFill="1" applyBorder="1" applyAlignment="1">
      <alignment horizontal="center" vertical="center"/>
    </xf>
    <xf numFmtId="181" fontId="3" fillId="10" borderId="110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118" xfId="23" applyNumberFormat="1" applyFont="1" applyFill="1" applyBorder="1" applyAlignment="1">
      <alignment horizontal="center" vertical="center"/>
    </xf>
    <xf numFmtId="181" fontId="21" fillId="10" borderId="37" xfId="23" applyNumberFormat="1" applyFont="1" applyFill="1" applyBorder="1" applyAlignment="1">
      <alignment horizontal="center" vertical="center"/>
    </xf>
    <xf numFmtId="181" fontId="21" fillId="10" borderId="43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3" fillId="10" borderId="99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30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4" borderId="15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1" fillId="10" borderId="136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144" xfId="23" applyNumberFormat="1" applyFont="1" applyFill="1" applyBorder="1" applyAlignment="1">
      <alignment horizontal="center" vertical="center"/>
    </xf>
    <xf numFmtId="181" fontId="21" fillId="10" borderId="113" xfId="23" applyNumberFormat="1" applyFont="1" applyFill="1" applyBorder="1" applyAlignment="1">
      <alignment horizontal="center" vertical="center"/>
    </xf>
    <xf numFmtId="181" fontId="21" fillId="10" borderId="85" xfId="23" applyNumberFormat="1" applyFont="1" applyFill="1" applyBorder="1" applyAlignment="1">
      <alignment horizontal="center" vertical="center"/>
    </xf>
    <xf numFmtId="181" fontId="21" fillId="10" borderId="124" xfId="23" applyNumberFormat="1" applyFont="1" applyFill="1" applyBorder="1" applyAlignment="1">
      <alignment horizontal="center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51" xfId="23" applyNumberFormat="1" applyFont="1" applyFill="1" applyBorder="1" applyAlignment="1">
      <alignment horizontal="center" vertical="center"/>
    </xf>
    <xf numFmtId="181" fontId="3" fillId="0" borderId="60" xfId="23" applyNumberFormat="1" applyFont="1" applyBorder="1" applyAlignment="1">
      <alignment horizontal="right" vertical="center"/>
    </xf>
    <xf numFmtId="181" fontId="21" fillId="10" borderId="54" xfId="23" applyNumberFormat="1" applyFont="1" applyFill="1" applyBorder="1" applyAlignment="1">
      <alignment horizontal="center" vertical="center"/>
    </xf>
    <xf numFmtId="181" fontId="22" fillId="10" borderId="50" xfId="23" applyNumberFormat="1" applyFont="1" applyFill="1" applyBorder="1" applyAlignment="1">
      <alignment horizontal="center" vertical="center"/>
    </xf>
    <xf numFmtId="181" fontId="22" fillId="10" borderId="41" xfId="23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1" fillId="10" borderId="99" xfId="23" quotePrefix="1" applyNumberFormat="1" applyFont="1" applyFill="1" applyBorder="1" applyAlignment="1">
      <alignment horizontal="center" vertical="center"/>
    </xf>
    <xf numFmtId="181" fontId="22" fillId="10" borderId="81" xfId="23" applyNumberFormat="1" applyFont="1" applyFill="1" applyBorder="1" applyAlignment="1">
      <alignment horizontal="center" vertical="center"/>
    </xf>
    <xf numFmtId="181" fontId="22" fillId="10" borderId="44" xfId="23" applyNumberFormat="1" applyFont="1" applyFill="1" applyBorder="1" applyAlignment="1">
      <alignment horizontal="center" vertical="center"/>
    </xf>
    <xf numFmtId="181" fontId="21" fillId="10" borderId="40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27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45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N33"/>
  <sheetViews>
    <sheetView zoomScale="80" zoomScaleNormal="80" workbookViewId="0">
      <pane ySplit="13" topLeftCell="A14" activePane="bottomLeft" state="frozen"/>
      <selection activeCell="F15" sqref="F15"/>
      <selection pane="bottomLeft" activeCell="N18" sqref="N18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411" t="s">
        <v>150</v>
      </c>
      <c r="B1" s="412"/>
      <c r="C1" s="412"/>
      <c r="D1" s="412"/>
      <c r="E1" s="412"/>
      <c r="F1" s="412"/>
      <c r="G1" s="412"/>
      <c r="H1" s="412"/>
      <c r="I1" s="412"/>
      <c r="J1" s="413"/>
    </row>
    <row r="2" spans="1:14" ht="13.5" customHeight="1" x14ac:dyDescent="0.15">
      <c r="A2" s="414"/>
      <c r="B2" s="415"/>
      <c r="C2" s="415"/>
      <c r="D2" s="415"/>
      <c r="E2" s="415"/>
      <c r="F2" s="415"/>
      <c r="G2" s="415"/>
      <c r="H2" s="415"/>
      <c r="I2" s="415"/>
      <c r="J2" s="416"/>
    </row>
    <row r="3" spans="1:14" ht="13.5" customHeight="1" x14ac:dyDescent="0.15">
      <c r="A3" s="414"/>
      <c r="B3" s="415"/>
      <c r="C3" s="415"/>
      <c r="D3" s="415"/>
      <c r="E3" s="415"/>
      <c r="F3" s="415"/>
      <c r="G3" s="415"/>
      <c r="H3" s="415"/>
      <c r="I3" s="415"/>
      <c r="J3" s="416"/>
    </row>
    <row r="4" spans="1:14" ht="13.5" customHeight="1" x14ac:dyDescent="0.15">
      <c r="A4" s="414"/>
      <c r="B4" s="415"/>
      <c r="C4" s="415"/>
      <c r="D4" s="415"/>
      <c r="E4" s="415"/>
      <c r="F4" s="415"/>
      <c r="G4" s="415"/>
      <c r="H4" s="415"/>
      <c r="I4" s="415"/>
      <c r="J4" s="416"/>
    </row>
    <row r="5" spans="1:14" ht="13.5" customHeight="1" x14ac:dyDescent="0.15">
      <c r="A5" s="414"/>
      <c r="B5" s="415"/>
      <c r="C5" s="415"/>
      <c r="D5" s="415"/>
      <c r="E5" s="415"/>
      <c r="F5" s="415"/>
      <c r="G5" s="415"/>
      <c r="H5" s="415"/>
      <c r="I5" s="415"/>
      <c r="J5" s="416"/>
    </row>
    <row r="6" spans="1:14" ht="14.25" customHeight="1" thickBot="1" x14ac:dyDescent="0.2">
      <c r="A6" s="417"/>
      <c r="B6" s="418"/>
      <c r="C6" s="418"/>
      <c r="D6" s="418"/>
      <c r="E6" s="418"/>
      <c r="F6" s="418"/>
      <c r="G6" s="418"/>
      <c r="H6" s="418"/>
      <c r="I6" s="418"/>
      <c r="J6" s="419"/>
    </row>
    <row r="7" spans="1:14" ht="18.75" x14ac:dyDescent="0.25">
      <c r="A7" s="420" t="s">
        <v>164</v>
      </c>
      <c r="B7" s="420"/>
      <c r="C7" s="420"/>
      <c r="D7" s="420"/>
      <c r="E7" s="420"/>
      <c r="F7" s="420"/>
      <c r="G7" s="420"/>
      <c r="H7" s="420"/>
      <c r="I7" s="420"/>
      <c r="J7" s="420"/>
    </row>
    <row r="9" spans="1:14" ht="9.75" customHeight="1" x14ac:dyDescent="0.15"/>
    <row r="10" spans="1:14" ht="22.5" customHeight="1" thickBot="1" x14ac:dyDescent="0.2">
      <c r="A10" s="421" t="s">
        <v>71</v>
      </c>
      <c r="B10" s="421"/>
      <c r="C10" s="421"/>
      <c r="D10" s="421"/>
      <c r="E10" s="421"/>
      <c r="F10" s="421"/>
      <c r="G10" s="421"/>
      <c r="H10" s="421"/>
      <c r="I10" s="421"/>
      <c r="J10" s="421"/>
    </row>
    <row r="11" spans="1:14" ht="46.5" customHeight="1" x14ac:dyDescent="0.15">
      <c r="A11" s="422" t="s">
        <v>135</v>
      </c>
      <c r="B11" s="423"/>
      <c r="C11" s="429" t="s">
        <v>161</v>
      </c>
      <c r="D11" s="423"/>
      <c r="E11" s="426" t="s">
        <v>156</v>
      </c>
      <c r="F11" s="427"/>
      <c r="G11" s="427"/>
      <c r="H11" s="427"/>
      <c r="I11" s="427"/>
      <c r="J11" s="428"/>
    </row>
    <row r="12" spans="1:14" ht="46.5" customHeight="1" x14ac:dyDescent="0.15">
      <c r="A12" s="424"/>
      <c r="B12" s="425"/>
      <c r="C12" s="430"/>
      <c r="D12" s="425"/>
      <c r="E12" s="435" t="s">
        <v>165</v>
      </c>
      <c r="F12" s="436"/>
      <c r="G12" s="435" t="s">
        <v>167</v>
      </c>
      <c r="H12" s="436"/>
      <c r="I12" s="433" t="s">
        <v>134</v>
      </c>
      <c r="J12" s="434"/>
    </row>
    <row r="13" spans="1:14" ht="46.5" customHeight="1" x14ac:dyDescent="0.15">
      <c r="A13" s="431" t="s">
        <v>72</v>
      </c>
      <c r="B13" s="432"/>
      <c r="C13" s="7" t="s">
        <v>69</v>
      </c>
      <c r="D13" s="45" t="s">
        <v>70</v>
      </c>
      <c r="E13" s="356" t="s">
        <v>69</v>
      </c>
      <c r="F13" s="355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408" t="s">
        <v>142</v>
      </c>
      <c r="B14" s="63" t="s">
        <v>143</v>
      </c>
      <c r="C14" s="252">
        <f t="shared" ref="C14:F15" si="0">C17+C20</f>
        <v>1900</v>
      </c>
      <c r="D14" s="253">
        <f t="shared" si="0"/>
        <v>41058</v>
      </c>
      <c r="E14" s="252">
        <f t="shared" si="0"/>
        <v>1900</v>
      </c>
      <c r="F14" s="253">
        <f t="shared" si="0"/>
        <v>41058</v>
      </c>
      <c r="G14" s="117">
        <f t="shared" ref="G14:H15" si="1">G17+G20</f>
        <v>1829</v>
      </c>
      <c r="H14" s="118">
        <f t="shared" si="1"/>
        <v>39898</v>
      </c>
      <c r="I14" s="119">
        <f t="shared" ref="I14:J16" si="2">G14/E14*100</f>
        <v>96.263157894736835</v>
      </c>
      <c r="J14" s="120">
        <f t="shared" si="2"/>
        <v>97.174728432948513</v>
      </c>
    </row>
    <row r="15" spans="1:14" ht="52.5" customHeight="1" x14ac:dyDescent="0.15">
      <c r="A15" s="409"/>
      <c r="B15" s="62" t="s">
        <v>144</v>
      </c>
      <c r="C15" s="254">
        <f t="shared" ref="C15:D15" si="3">C18+C21</f>
        <v>2284</v>
      </c>
      <c r="D15" s="253">
        <f t="shared" si="3"/>
        <v>4514</v>
      </c>
      <c r="E15" s="254">
        <f t="shared" si="0"/>
        <v>2284</v>
      </c>
      <c r="F15" s="253">
        <f t="shared" si="0"/>
        <v>4514</v>
      </c>
      <c r="G15" s="121">
        <f t="shared" si="1"/>
        <v>2129</v>
      </c>
      <c r="H15" s="118">
        <f t="shared" si="1"/>
        <v>4169</v>
      </c>
      <c r="I15" s="122">
        <f t="shared" si="2"/>
        <v>93.213660245183888</v>
      </c>
      <c r="J15" s="120">
        <f t="shared" si="2"/>
        <v>92.357111209570235</v>
      </c>
      <c r="N15" s="72"/>
    </row>
    <row r="16" spans="1:14" ht="52.5" customHeight="1" x14ac:dyDescent="0.15">
      <c r="A16" s="410"/>
      <c r="B16" s="62" t="s">
        <v>145</v>
      </c>
      <c r="C16" s="255">
        <f t="shared" ref="C16:F16" si="4">C14+C15</f>
        <v>4184</v>
      </c>
      <c r="D16" s="256">
        <f t="shared" si="4"/>
        <v>45572</v>
      </c>
      <c r="E16" s="255">
        <f t="shared" si="4"/>
        <v>4184</v>
      </c>
      <c r="F16" s="256">
        <f t="shared" si="4"/>
        <v>45572</v>
      </c>
      <c r="G16" s="123">
        <f t="shared" ref="G16:H16" si="5">G14+G15</f>
        <v>3958</v>
      </c>
      <c r="H16" s="124">
        <f t="shared" si="5"/>
        <v>44067</v>
      </c>
      <c r="I16" s="125">
        <f t="shared" si="2"/>
        <v>94.598470363288726</v>
      </c>
      <c r="J16" s="126">
        <f t="shared" si="2"/>
        <v>96.69753357324673</v>
      </c>
    </row>
    <row r="17" spans="1:13" ht="52.5" customHeight="1" x14ac:dyDescent="0.15">
      <c r="A17" s="408" t="s">
        <v>133</v>
      </c>
      <c r="B17" s="49" t="s">
        <v>73</v>
      </c>
      <c r="C17" s="252">
        <v>1834</v>
      </c>
      <c r="D17" s="253">
        <v>40815</v>
      </c>
      <c r="E17" s="252">
        <v>1834</v>
      </c>
      <c r="F17" s="253">
        <v>40815</v>
      </c>
      <c r="G17" s="252">
        <v>1763</v>
      </c>
      <c r="H17" s="253">
        <v>39673</v>
      </c>
      <c r="I17" s="119">
        <f t="shared" ref="I17:J19" si="6">(G17/E17)*100</f>
        <v>96.128680479825519</v>
      </c>
      <c r="J17" s="120">
        <f t="shared" si="6"/>
        <v>97.202009065294632</v>
      </c>
      <c r="K17" s="189"/>
    </row>
    <row r="18" spans="1:13" ht="52.5" customHeight="1" x14ac:dyDescent="0.15">
      <c r="A18" s="409"/>
      <c r="B18" s="48" t="s">
        <v>74</v>
      </c>
      <c r="C18" s="254">
        <v>2172</v>
      </c>
      <c r="D18" s="253">
        <v>4236</v>
      </c>
      <c r="E18" s="254">
        <v>2172</v>
      </c>
      <c r="F18" s="253">
        <v>4236</v>
      </c>
      <c r="G18" s="254">
        <v>2033</v>
      </c>
      <c r="H18" s="253">
        <v>3887</v>
      </c>
      <c r="I18" s="122">
        <f t="shared" si="6"/>
        <v>93.600368324125228</v>
      </c>
      <c r="J18" s="120">
        <f t="shared" si="6"/>
        <v>91.761095372993395</v>
      </c>
      <c r="K18" s="189"/>
    </row>
    <row r="19" spans="1:13" ht="52.5" customHeight="1" x14ac:dyDescent="0.15">
      <c r="A19" s="410"/>
      <c r="B19" s="65" t="s">
        <v>75</v>
      </c>
      <c r="C19" s="255">
        <f t="shared" ref="C19:H19" si="7">C17+C18</f>
        <v>4006</v>
      </c>
      <c r="D19" s="257">
        <f t="shared" si="7"/>
        <v>45051</v>
      </c>
      <c r="E19" s="255">
        <f>E17+E18</f>
        <v>4006</v>
      </c>
      <c r="F19" s="257">
        <f>F17+F18</f>
        <v>45051</v>
      </c>
      <c r="G19" s="255">
        <f t="shared" si="7"/>
        <v>3796</v>
      </c>
      <c r="H19" s="257">
        <f t="shared" si="7"/>
        <v>43560</v>
      </c>
      <c r="I19" s="127">
        <f t="shared" si="6"/>
        <v>94.757863205192223</v>
      </c>
      <c r="J19" s="128">
        <f t="shared" si="6"/>
        <v>96.690417526802946</v>
      </c>
      <c r="K19" s="189"/>
    </row>
    <row r="20" spans="1:13" ht="52.5" customHeight="1" x14ac:dyDescent="0.15">
      <c r="A20" s="406" t="s">
        <v>146</v>
      </c>
      <c r="B20" s="64" t="s">
        <v>143</v>
      </c>
      <c r="C20" s="263">
        <v>66</v>
      </c>
      <c r="D20" s="264">
        <v>243</v>
      </c>
      <c r="E20" s="391">
        <v>66</v>
      </c>
      <c r="F20" s="392">
        <v>243</v>
      </c>
      <c r="G20" s="391">
        <v>66</v>
      </c>
      <c r="H20" s="392">
        <v>225</v>
      </c>
      <c r="I20" s="397">
        <v>93.650793650793645</v>
      </c>
      <c r="J20" s="398">
        <v>87.772925764192138</v>
      </c>
      <c r="K20" s="189"/>
      <c r="M20" s="50"/>
    </row>
    <row r="21" spans="1:13" ht="52.5" customHeight="1" x14ac:dyDescent="0.15">
      <c r="A21" s="406"/>
      <c r="B21" s="66" t="s">
        <v>144</v>
      </c>
      <c r="C21" s="265">
        <v>112</v>
      </c>
      <c r="D21" s="266">
        <v>278</v>
      </c>
      <c r="E21" s="393">
        <v>112</v>
      </c>
      <c r="F21" s="394">
        <v>278</v>
      </c>
      <c r="G21" s="393">
        <v>96</v>
      </c>
      <c r="H21" s="394">
        <v>282</v>
      </c>
      <c r="I21" s="399">
        <v>76.470588235294116</v>
      </c>
      <c r="J21" s="400">
        <v>95.652173913043484</v>
      </c>
      <c r="K21" s="189"/>
    </row>
    <row r="22" spans="1:13" ht="52.5" customHeight="1" thickBot="1" x14ac:dyDescent="0.2">
      <c r="A22" s="407"/>
      <c r="B22" s="67" t="s">
        <v>145</v>
      </c>
      <c r="C22" s="267">
        <f t="shared" ref="C22:D22" si="8">SUM(C20:C21)</f>
        <v>178</v>
      </c>
      <c r="D22" s="268">
        <f t="shared" si="8"/>
        <v>521</v>
      </c>
      <c r="E22" s="395">
        <f t="shared" ref="E22:F22" si="9">SUM(E20:E21)</f>
        <v>178</v>
      </c>
      <c r="F22" s="396">
        <f t="shared" si="9"/>
        <v>521</v>
      </c>
      <c r="G22" s="395">
        <f t="shared" ref="G22:H22" si="10">SUM(G20:G21)</f>
        <v>162</v>
      </c>
      <c r="H22" s="396">
        <f t="shared" si="10"/>
        <v>507</v>
      </c>
      <c r="I22" s="401">
        <v>82.417582417582409</v>
      </c>
      <c r="J22" s="402">
        <v>92.079207920792086</v>
      </c>
      <c r="K22" s="189"/>
    </row>
    <row r="23" spans="1:13" ht="24.75" customHeight="1" x14ac:dyDescent="0.15">
      <c r="A23" s="23"/>
      <c r="B23" s="23"/>
      <c r="C23" s="23"/>
      <c r="D23" s="214"/>
      <c r="E23" s="23"/>
      <c r="F23" s="214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N34"/>
  <sheetViews>
    <sheetView zoomScale="124" zoomScaleNormal="124" workbookViewId="0">
      <selection activeCell="N13" sqref="N13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66" t="s">
        <v>38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8"/>
    </row>
    <row r="3" spans="1:14" ht="13.5" customHeight="1" x14ac:dyDescent="0.15">
      <c r="A3" s="469"/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1"/>
    </row>
    <row r="4" spans="1:14" x14ac:dyDescent="0.15">
      <c r="A4" s="469"/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1"/>
    </row>
    <row r="5" spans="1:14" ht="14.25" thickBot="1" x14ac:dyDescent="0.2">
      <c r="A5" s="472"/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4"/>
    </row>
    <row r="6" spans="1:14" s="1" customFormat="1" ht="21.75" customHeight="1" x14ac:dyDescent="0.15">
      <c r="A6" s="441" t="s">
        <v>164</v>
      </c>
      <c r="B6" s="441"/>
      <c r="C6" s="441"/>
      <c r="D6" s="441"/>
      <c r="E6" s="441"/>
      <c r="F6" s="441"/>
      <c r="G6" s="441"/>
      <c r="H6" s="441"/>
      <c r="I6" s="441"/>
      <c r="J6" s="441"/>
      <c r="K6" s="441"/>
      <c r="L6" s="441"/>
    </row>
    <row r="7" spans="1:14" ht="27" customHeight="1" thickBot="1" x14ac:dyDescent="0.3">
      <c r="A7" s="447" t="s">
        <v>1</v>
      </c>
      <c r="B7" s="447"/>
      <c r="C7" s="448"/>
      <c r="H7" s="475" t="s">
        <v>58</v>
      </c>
      <c r="I7" s="475"/>
      <c r="J7" s="475"/>
      <c r="K7" s="475"/>
      <c r="L7" s="475"/>
    </row>
    <row r="8" spans="1:14" ht="9.75" customHeight="1" x14ac:dyDescent="0.15">
      <c r="A8" s="449" t="s">
        <v>27</v>
      </c>
      <c r="B8" s="450"/>
      <c r="C8" s="455" t="s">
        <v>161</v>
      </c>
      <c r="D8" s="458" t="s">
        <v>166</v>
      </c>
      <c r="E8" s="459"/>
      <c r="F8" s="459"/>
      <c r="G8" s="460"/>
      <c r="H8" s="458" t="s">
        <v>172</v>
      </c>
      <c r="I8" s="459"/>
      <c r="J8" s="459"/>
      <c r="K8" s="460"/>
      <c r="L8" s="442" t="s">
        <v>40</v>
      </c>
    </row>
    <row r="9" spans="1:14" ht="9.75" customHeight="1" x14ac:dyDescent="0.15">
      <c r="A9" s="451"/>
      <c r="B9" s="452"/>
      <c r="C9" s="456"/>
      <c r="D9" s="461"/>
      <c r="E9" s="462"/>
      <c r="F9" s="462"/>
      <c r="G9" s="463"/>
      <c r="H9" s="461"/>
      <c r="I9" s="462"/>
      <c r="J9" s="462"/>
      <c r="K9" s="463"/>
      <c r="L9" s="443"/>
    </row>
    <row r="10" spans="1:14" ht="9.75" customHeight="1" x14ac:dyDescent="0.15">
      <c r="A10" s="451"/>
      <c r="B10" s="452"/>
      <c r="C10" s="456"/>
      <c r="D10" s="461"/>
      <c r="E10" s="462"/>
      <c r="F10" s="462"/>
      <c r="G10" s="463"/>
      <c r="H10" s="461"/>
      <c r="I10" s="462"/>
      <c r="J10" s="462"/>
      <c r="K10" s="463"/>
      <c r="L10" s="443"/>
    </row>
    <row r="11" spans="1:14" ht="28.5" customHeight="1" thickBot="1" x14ac:dyDescent="0.2">
      <c r="A11" s="453"/>
      <c r="B11" s="454"/>
      <c r="C11" s="457"/>
      <c r="D11" s="258" t="s">
        <v>53</v>
      </c>
      <c r="E11" s="259" t="s">
        <v>54</v>
      </c>
      <c r="F11" s="259" t="s">
        <v>55</v>
      </c>
      <c r="G11" s="260" t="s">
        <v>56</v>
      </c>
      <c r="H11" s="258" t="s">
        <v>53</v>
      </c>
      <c r="I11" s="259" t="s">
        <v>54</v>
      </c>
      <c r="J11" s="259" t="s">
        <v>55</v>
      </c>
      <c r="K11" s="260" t="s">
        <v>56</v>
      </c>
      <c r="L11" s="444"/>
    </row>
    <row r="12" spans="1:14" ht="25.5" customHeight="1" thickTop="1" thickBot="1" x14ac:dyDescent="0.2">
      <c r="A12" s="445" t="s">
        <v>0</v>
      </c>
      <c r="B12" s="446"/>
      <c r="C12" s="190">
        <f>군산항!C12+장항항!C12</f>
        <v>22840</v>
      </c>
      <c r="D12" s="100">
        <f>군산항!D12+장항항!D12</f>
        <v>22840</v>
      </c>
      <c r="E12" s="94">
        <f>군산항!E12+장항항!E12</f>
        <v>15677</v>
      </c>
      <c r="F12" s="94">
        <f>군산항!F12+장항항!F12</f>
        <v>3010</v>
      </c>
      <c r="G12" s="114">
        <f>군산항!G12+장항항!G12</f>
        <v>4153</v>
      </c>
      <c r="H12" s="18">
        <f>군산항!H12+장항항!H12</f>
        <v>22142</v>
      </c>
      <c r="I12" s="8">
        <f>군산항!I12+장항항!I12</f>
        <v>14860</v>
      </c>
      <c r="J12" s="8">
        <f>군산항!J12+장항항!J12</f>
        <v>3404</v>
      </c>
      <c r="K12" s="42">
        <f>군산항!K12+장항항!K12</f>
        <v>3878</v>
      </c>
      <c r="L12" s="9">
        <f t="shared" ref="L12:L34" si="0">H12/D12*100</f>
        <v>96.943957968476354</v>
      </c>
    </row>
    <row r="13" spans="1:14" ht="25.5" customHeight="1" thickTop="1" x14ac:dyDescent="0.15">
      <c r="A13" s="476" t="s">
        <v>28</v>
      </c>
      <c r="B13" s="477"/>
      <c r="C13" s="195">
        <f>군산항!C13+장항항!C13</f>
        <v>971</v>
      </c>
      <c r="D13" s="110">
        <f>군산항!D13+장항항!D13</f>
        <v>971</v>
      </c>
      <c r="E13" s="108">
        <f>군산항!E13+장항항!E13</f>
        <v>931</v>
      </c>
      <c r="F13" s="108">
        <f>군산항!F13+장항항!F13</f>
        <v>39</v>
      </c>
      <c r="G13" s="109">
        <f>군산항!G13+장항항!G13</f>
        <v>1</v>
      </c>
      <c r="H13" s="37">
        <f>군산항!H13+장항항!H13</f>
        <v>836</v>
      </c>
      <c r="I13" s="34">
        <f>군산항!I13+장항항!I13</f>
        <v>777</v>
      </c>
      <c r="J13" s="34">
        <f>군산항!J13+장항항!J13</f>
        <v>59</v>
      </c>
      <c r="K13" s="35">
        <f>군산항!K13+장항항!K13</f>
        <v>0</v>
      </c>
      <c r="L13" s="38">
        <f>H13/D13*100</f>
        <v>86.096807415036054</v>
      </c>
      <c r="N13" s="28"/>
    </row>
    <row r="14" spans="1:14" ht="25.5" customHeight="1" x14ac:dyDescent="0.15">
      <c r="A14" s="464"/>
      <c r="B14" s="13" t="s">
        <v>57</v>
      </c>
      <c r="C14" s="191">
        <f>군산항!C14+장항항!C14</f>
        <v>804</v>
      </c>
      <c r="D14" s="101">
        <f>군산항!D14+장항항!D14</f>
        <v>804</v>
      </c>
      <c r="E14" s="95">
        <f>군산항!E14+장항항!E14</f>
        <v>804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623</v>
      </c>
      <c r="I14" s="10">
        <f>군산항!I14+장항항!I14</f>
        <v>623</v>
      </c>
      <c r="J14" s="10">
        <f>군산항!J14+장항항!J14</f>
        <v>0</v>
      </c>
      <c r="K14" s="12">
        <f>군산항!K14+장항항!K14</f>
        <v>0</v>
      </c>
      <c r="L14" s="22">
        <f>H14/D14*100</f>
        <v>77.487562189054728</v>
      </c>
      <c r="N14" s="28"/>
    </row>
    <row r="15" spans="1:14" ht="25.5" customHeight="1" thickBot="1" x14ac:dyDescent="0.2">
      <c r="A15" s="465"/>
      <c r="B15" s="17" t="s">
        <v>68</v>
      </c>
      <c r="C15" s="192">
        <f>군산항!C15+장항항!C15</f>
        <v>167</v>
      </c>
      <c r="D15" s="104">
        <f>군산항!D15+장항항!D15</f>
        <v>167</v>
      </c>
      <c r="E15" s="99">
        <f>군산항!E15+장항항!E15</f>
        <v>127</v>
      </c>
      <c r="F15" s="99">
        <f>군산항!F15+장항항!F15</f>
        <v>39</v>
      </c>
      <c r="G15" s="103">
        <f>군산항!G15+장항항!G15</f>
        <v>1</v>
      </c>
      <c r="H15" s="24">
        <f>군산항!H15+장항항!H15</f>
        <v>213</v>
      </c>
      <c r="I15" s="16">
        <f>군산항!I15+장항항!I15</f>
        <v>154</v>
      </c>
      <c r="J15" s="16">
        <f>군산항!J15+장항항!J15</f>
        <v>59</v>
      </c>
      <c r="K15" s="21">
        <f>군산항!K15+장항항!K15</f>
        <v>0</v>
      </c>
      <c r="L15" s="26">
        <f>IF(D15=0,"",H15/D15*100)</f>
        <v>127.54491017964071</v>
      </c>
      <c r="N15" s="28"/>
    </row>
    <row r="16" spans="1:14" ht="25.5" customHeight="1" thickTop="1" x14ac:dyDescent="0.15">
      <c r="A16" s="464" t="s">
        <v>29</v>
      </c>
      <c r="B16" s="478"/>
      <c r="C16" s="196">
        <f>군산항!C16+장항항!C16</f>
        <v>5655</v>
      </c>
      <c r="D16" s="112">
        <f>군산항!D16+장항항!D16</f>
        <v>5655</v>
      </c>
      <c r="E16" s="111">
        <f>군산항!E16+장항항!E16</f>
        <v>5594</v>
      </c>
      <c r="F16" s="111">
        <f>군산항!F16+장항항!F16</f>
        <v>18</v>
      </c>
      <c r="G16" s="113">
        <f>군산항!G16+장항항!G16</f>
        <v>43</v>
      </c>
      <c r="H16" s="40">
        <f>군산항!H16+장항항!H16</f>
        <v>5431</v>
      </c>
      <c r="I16" s="39">
        <f>군산항!I16+장항항!I16</f>
        <v>5337</v>
      </c>
      <c r="J16" s="39">
        <f>군산항!J16+장항항!J16</f>
        <v>21</v>
      </c>
      <c r="K16" s="41">
        <f>군산항!K16+장항항!K16</f>
        <v>73</v>
      </c>
      <c r="L16" s="43">
        <f>H16/D16*100</f>
        <v>96.038903625110521</v>
      </c>
    </row>
    <row r="17" spans="1:12" ht="25.5" customHeight="1" x14ac:dyDescent="0.15">
      <c r="A17" s="479"/>
      <c r="B17" s="13" t="s">
        <v>57</v>
      </c>
      <c r="C17" s="191">
        <f>군산항!C17+장항항!C17</f>
        <v>2919</v>
      </c>
      <c r="D17" s="101">
        <f>군산항!D17+장항항!D17</f>
        <v>2919</v>
      </c>
      <c r="E17" s="95">
        <f>군산항!E17+장항항!E17</f>
        <v>2880</v>
      </c>
      <c r="F17" s="95">
        <f>군산항!F17+장항항!F17</f>
        <v>0</v>
      </c>
      <c r="G17" s="97">
        <f>군산항!G17+장항항!G17</f>
        <v>39</v>
      </c>
      <c r="H17" s="19">
        <f>군산항!H17+장항항!H17</f>
        <v>2802</v>
      </c>
      <c r="I17" s="10">
        <f>군산항!I17+장항항!I17</f>
        <v>2731</v>
      </c>
      <c r="J17" s="10">
        <f>군산항!J17+장항항!J17</f>
        <v>0</v>
      </c>
      <c r="K17" s="12">
        <f>군산항!K17+장항항!K17</f>
        <v>71</v>
      </c>
      <c r="L17" s="22">
        <f t="shared" si="0"/>
        <v>95.991778006166498</v>
      </c>
    </row>
    <row r="18" spans="1:12" ht="25.5" customHeight="1" thickBot="1" x14ac:dyDescent="0.2">
      <c r="A18" s="480"/>
      <c r="B18" s="15" t="s">
        <v>68</v>
      </c>
      <c r="C18" s="192">
        <f>군산항!C18+장항항!C18</f>
        <v>2736</v>
      </c>
      <c r="D18" s="104">
        <f>군산항!D18+장항항!D18</f>
        <v>2736</v>
      </c>
      <c r="E18" s="99">
        <f>군산항!E18+장항항!E18</f>
        <v>2714</v>
      </c>
      <c r="F18" s="99">
        <f>군산항!F18+장항항!F18</f>
        <v>18</v>
      </c>
      <c r="G18" s="103">
        <f>군산항!G18+장항항!G18</f>
        <v>4</v>
      </c>
      <c r="H18" s="24">
        <f>군산항!H18+장항항!H18</f>
        <v>2629</v>
      </c>
      <c r="I18" s="16">
        <f>군산항!I18+장항항!I18</f>
        <v>2606</v>
      </c>
      <c r="J18" s="16">
        <f>군산항!J18+장항항!J18</f>
        <v>21</v>
      </c>
      <c r="K18" s="21">
        <f>군산항!K18+장항항!K18</f>
        <v>2</v>
      </c>
      <c r="L18" s="26">
        <f>H18/D18*100</f>
        <v>96.089181286549703</v>
      </c>
    </row>
    <row r="19" spans="1:12" ht="25.5" customHeight="1" thickTop="1" x14ac:dyDescent="0.15">
      <c r="A19" s="437" t="s">
        <v>110</v>
      </c>
      <c r="B19" s="438"/>
      <c r="C19" s="193">
        <f>군산항!C19+장항항!C19</f>
        <v>2631</v>
      </c>
      <c r="D19" s="105">
        <f>군산항!D19+장항항!D19</f>
        <v>2631</v>
      </c>
      <c r="E19" s="96">
        <f>군산항!E19+장항항!E19</f>
        <v>1718</v>
      </c>
      <c r="F19" s="96">
        <f>군산항!F19+장항항!F19</f>
        <v>0</v>
      </c>
      <c r="G19" s="98">
        <f>군산항!G19+장항항!G19</f>
        <v>913</v>
      </c>
      <c r="H19" s="25">
        <f>군산항!H19+장항항!H19</f>
        <v>2446</v>
      </c>
      <c r="I19" s="11">
        <f>군산항!I19+장항항!I19</f>
        <v>1584</v>
      </c>
      <c r="J19" s="11">
        <f>군산항!J19+장항항!J19</f>
        <v>0</v>
      </c>
      <c r="K19" s="14">
        <f>군산항!K19+장항항!K19</f>
        <v>862</v>
      </c>
      <c r="L19" s="36">
        <f>H19/D19*100</f>
        <v>92.968453059673124</v>
      </c>
    </row>
    <row r="20" spans="1:12" ht="25.5" customHeight="1" x14ac:dyDescent="0.15">
      <c r="A20" s="437" t="s">
        <v>130</v>
      </c>
      <c r="B20" s="438"/>
      <c r="C20" s="191">
        <f>군산항!C20+장항항!C20</f>
        <v>1515</v>
      </c>
      <c r="D20" s="101">
        <f>군산항!D20+장항항!D20</f>
        <v>1515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1515</v>
      </c>
      <c r="H20" s="19">
        <f>군산항!H20+장항항!H20</f>
        <v>1175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1175</v>
      </c>
      <c r="L20" s="22">
        <f t="shared" si="0"/>
        <v>77.557755775577547</v>
      </c>
    </row>
    <row r="21" spans="1:12" ht="25.5" customHeight="1" x14ac:dyDescent="0.15">
      <c r="A21" s="437" t="s">
        <v>114</v>
      </c>
      <c r="B21" s="438"/>
      <c r="C21" s="191">
        <f>군산항!C21+장항항!C21</f>
        <v>434</v>
      </c>
      <c r="D21" s="101">
        <f>군산항!D21+장항항!D21</f>
        <v>434</v>
      </c>
      <c r="E21" s="95">
        <f>군산항!E21+장항항!E21</f>
        <v>145</v>
      </c>
      <c r="F21" s="95">
        <f>군산항!F21+장항항!F21</f>
        <v>0</v>
      </c>
      <c r="G21" s="97">
        <f>군산항!G21+장항항!G21</f>
        <v>289</v>
      </c>
      <c r="H21" s="19">
        <f>군산항!H21+장항항!H21</f>
        <v>298</v>
      </c>
      <c r="I21" s="10">
        <f>군산항!I21+장항항!I21</f>
        <v>68</v>
      </c>
      <c r="J21" s="10">
        <f>군산항!J21+장항항!J21</f>
        <v>0</v>
      </c>
      <c r="K21" s="12">
        <f>군산항!K21+장항항!K21</f>
        <v>230</v>
      </c>
      <c r="L21" s="22">
        <f t="shared" si="0"/>
        <v>68.663594470046093</v>
      </c>
    </row>
    <row r="22" spans="1:12" ht="25.5" customHeight="1" x14ac:dyDescent="0.15">
      <c r="A22" s="437" t="s">
        <v>115</v>
      </c>
      <c r="B22" s="438"/>
      <c r="C22" s="191">
        <f>군산항!C22+장항항!C22</f>
        <v>914</v>
      </c>
      <c r="D22" s="101">
        <f>군산항!D22+장항항!D22</f>
        <v>914</v>
      </c>
      <c r="E22" s="95">
        <f>군산항!E22+장항항!E22</f>
        <v>736</v>
      </c>
      <c r="F22" s="95">
        <f>군산항!F22+장항항!F22</f>
        <v>39</v>
      </c>
      <c r="G22" s="97">
        <f>군산항!G22+장항항!G22</f>
        <v>139</v>
      </c>
      <c r="H22" s="19">
        <f>군산항!H22+장항항!H22</f>
        <v>913</v>
      </c>
      <c r="I22" s="10">
        <f>군산항!I22+장항항!I22</f>
        <v>681</v>
      </c>
      <c r="J22" s="10">
        <f>군산항!J22+장항항!J22</f>
        <v>39</v>
      </c>
      <c r="K22" s="12">
        <f>군산항!K22+장항항!K22</f>
        <v>193</v>
      </c>
      <c r="L22" s="22">
        <f>H22/D22*100</f>
        <v>99.890590809628009</v>
      </c>
    </row>
    <row r="23" spans="1:12" ht="25.5" customHeight="1" x14ac:dyDescent="0.15">
      <c r="A23" s="437" t="s">
        <v>116</v>
      </c>
      <c r="B23" s="438"/>
      <c r="C23" s="191">
        <f>군산항!C23+장항항!C23</f>
        <v>32</v>
      </c>
      <c r="D23" s="101">
        <f>군산항!D23+장항항!D23</f>
        <v>32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32</v>
      </c>
      <c r="H23" s="19">
        <f>군산항!H23+장항항!H23</f>
        <v>191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191</v>
      </c>
      <c r="L23" s="22">
        <f t="shared" si="0"/>
        <v>596.875</v>
      </c>
    </row>
    <row r="24" spans="1:12" ht="25.5" customHeight="1" x14ac:dyDescent="0.15">
      <c r="A24" s="437" t="s">
        <v>117</v>
      </c>
      <c r="B24" s="438"/>
      <c r="C24" s="191">
        <f>군산항!C24+장항항!C24</f>
        <v>410</v>
      </c>
      <c r="D24" s="101">
        <f>군산항!D24+장항항!D24</f>
        <v>410</v>
      </c>
      <c r="E24" s="95">
        <f>군산항!E24+장항항!E24</f>
        <v>410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394</v>
      </c>
      <c r="I24" s="10">
        <f>군산항!I24+장항항!I24</f>
        <v>394</v>
      </c>
      <c r="J24" s="10">
        <f>군산항!J24+장항항!J24</f>
        <v>0</v>
      </c>
      <c r="K24" s="12">
        <f>군산항!K24+장항항!K24</f>
        <v>0</v>
      </c>
      <c r="L24" s="22">
        <f>H24/D24*100</f>
        <v>96.097560975609753</v>
      </c>
    </row>
    <row r="25" spans="1:12" ht="25.5" customHeight="1" x14ac:dyDescent="0.15">
      <c r="A25" s="437" t="s">
        <v>118</v>
      </c>
      <c r="B25" s="438"/>
      <c r="C25" s="191">
        <f>군산항!C25+장항항!C25</f>
        <v>1142</v>
      </c>
      <c r="D25" s="101">
        <f>군산항!D25+장항항!D25</f>
        <v>1142</v>
      </c>
      <c r="E25" s="95">
        <f>군산항!E25+장항항!E25</f>
        <v>940</v>
      </c>
      <c r="F25" s="95">
        <f>군산항!F25+장항항!F25</f>
        <v>199</v>
      </c>
      <c r="G25" s="97">
        <f>군산항!G25+장항항!G25</f>
        <v>3</v>
      </c>
      <c r="H25" s="19">
        <f>군산항!H25+장항항!H25</f>
        <v>628</v>
      </c>
      <c r="I25" s="10">
        <f>군산항!I25+장항항!I25</f>
        <v>543</v>
      </c>
      <c r="J25" s="10">
        <f>군산항!J25+장항항!J25</f>
        <v>83</v>
      </c>
      <c r="K25" s="12">
        <f>군산항!K25+장항항!K25</f>
        <v>2</v>
      </c>
      <c r="L25" s="22">
        <f>H25/D25*100</f>
        <v>54.991243432574436</v>
      </c>
    </row>
    <row r="26" spans="1:12" ht="25.5" customHeight="1" x14ac:dyDescent="0.15">
      <c r="A26" s="437" t="s">
        <v>119</v>
      </c>
      <c r="B26" s="438"/>
      <c r="C26" s="191">
        <f>군산항!C26+장항항!C26</f>
        <v>723</v>
      </c>
      <c r="D26" s="101">
        <f>군산항!D26+장항항!D26</f>
        <v>723</v>
      </c>
      <c r="E26" s="95">
        <f>군산항!E26+장항항!E26</f>
        <v>723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718</v>
      </c>
      <c r="I26" s="10">
        <f>군산항!I26+장항항!I26</f>
        <v>718</v>
      </c>
      <c r="J26" s="10">
        <f>군산항!J26+장항항!J26</f>
        <v>0</v>
      </c>
      <c r="K26" s="12">
        <f>군산항!K26+장항항!K26</f>
        <v>0</v>
      </c>
      <c r="L26" s="22">
        <f t="shared" si="0"/>
        <v>99.30843706777317</v>
      </c>
    </row>
    <row r="27" spans="1:12" ht="25.5" customHeight="1" x14ac:dyDescent="0.15">
      <c r="A27" s="437" t="s">
        <v>120</v>
      </c>
      <c r="B27" s="438"/>
      <c r="C27" s="191">
        <f>군산항!C27+장항항!C27</f>
        <v>276</v>
      </c>
      <c r="D27" s="101">
        <f>군산항!D27+장항항!D27</f>
        <v>276</v>
      </c>
      <c r="E27" s="95">
        <f>군산항!E27+장항항!E27</f>
        <v>253</v>
      </c>
      <c r="F27" s="95">
        <f>군산항!F27+장항항!F27</f>
        <v>3</v>
      </c>
      <c r="G27" s="97">
        <f>군산항!G27+장항항!G27</f>
        <v>20</v>
      </c>
      <c r="H27" s="19">
        <f>군산항!H27+장항항!H27</f>
        <v>298</v>
      </c>
      <c r="I27" s="10">
        <f>군산항!I27+장항항!I27</f>
        <v>272</v>
      </c>
      <c r="J27" s="10">
        <f>군산항!J27+장항항!J27</f>
        <v>0</v>
      </c>
      <c r="K27" s="12">
        <f>군산항!K27+장항항!K27</f>
        <v>26</v>
      </c>
      <c r="L27" s="22">
        <f t="shared" si="0"/>
        <v>107.97101449275361</v>
      </c>
    </row>
    <row r="28" spans="1:12" ht="25.5" customHeight="1" x14ac:dyDescent="0.15">
      <c r="A28" s="437" t="s">
        <v>121</v>
      </c>
      <c r="B28" s="438"/>
      <c r="C28" s="191">
        <f>군산항!C28+장항항!C28</f>
        <v>554</v>
      </c>
      <c r="D28" s="101">
        <f>군산항!D28+장항항!D28</f>
        <v>554</v>
      </c>
      <c r="E28" s="95">
        <f>군산항!E28+장항항!E28</f>
        <v>440</v>
      </c>
      <c r="F28" s="95">
        <f>군산항!F28+장항항!F28</f>
        <v>50</v>
      </c>
      <c r="G28" s="97">
        <f>군산항!G28+장항항!G28</f>
        <v>64</v>
      </c>
      <c r="H28" s="19">
        <f>군산항!H28+장항항!H28</f>
        <v>420</v>
      </c>
      <c r="I28" s="10">
        <f>군산항!I28+장항항!I28</f>
        <v>319</v>
      </c>
      <c r="J28" s="10">
        <f>군산항!J28+장항항!J28</f>
        <v>15</v>
      </c>
      <c r="K28" s="12">
        <f>군산항!K28+장항항!K28</f>
        <v>86</v>
      </c>
      <c r="L28" s="22">
        <f t="shared" si="0"/>
        <v>75.812274368231044</v>
      </c>
    </row>
    <row r="29" spans="1:12" ht="25.5" customHeight="1" x14ac:dyDescent="0.15">
      <c r="A29" s="437" t="s">
        <v>122</v>
      </c>
      <c r="B29" s="438"/>
      <c r="C29" s="197">
        <f>군산항!C29+장항항!C29</f>
        <v>4133</v>
      </c>
      <c r="D29" s="116">
        <f>군산항!D29+장항항!E29</f>
        <v>4133</v>
      </c>
      <c r="E29" s="115">
        <f>군산항!E29+장항항!F29</f>
        <v>1953</v>
      </c>
      <c r="F29" s="115">
        <f>군산항!F29+장항항!G29</f>
        <v>2179</v>
      </c>
      <c r="G29" s="97">
        <f>군산항!G29+장항항!G29</f>
        <v>1</v>
      </c>
      <c r="H29" s="47">
        <f>군산항!H29+장항항!I29</f>
        <v>4996</v>
      </c>
      <c r="I29" s="44">
        <f>군산항!I29+장항항!J29</f>
        <v>2299</v>
      </c>
      <c r="J29" s="44">
        <f>군산항!J29+장항항!K29</f>
        <v>2694</v>
      </c>
      <c r="K29" s="12">
        <f>군산항!K29+장항항!K29</f>
        <v>3</v>
      </c>
      <c r="L29" s="22">
        <f t="shared" si="0"/>
        <v>120.88071618678926</v>
      </c>
    </row>
    <row r="30" spans="1:12" ht="25.5" customHeight="1" x14ac:dyDescent="0.15">
      <c r="A30" s="437" t="s">
        <v>123</v>
      </c>
      <c r="B30" s="438"/>
      <c r="C30" s="191">
        <f>군산항!C30+장항항!C30</f>
        <v>440</v>
      </c>
      <c r="D30" s="101">
        <f>군산항!D30+장항항!D30</f>
        <v>440</v>
      </c>
      <c r="E30" s="95">
        <f>군산항!E30+장항항!E30</f>
        <v>333</v>
      </c>
      <c r="F30" s="95">
        <f>군산항!F30+장항항!F30</f>
        <v>58</v>
      </c>
      <c r="G30" s="97">
        <f>군산항!G30+장항항!G30</f>
        <v>49</v>
      </c>
      <c r="H30" s="19">
        <f>군산항!H30+장항항!H30</f>
        <v>428</v>
      </c>
      <c r="I30" s="10">
        <f>군산항!I30+장항항!I30</f>
        <v>346</v>
      </c>
      <c r="J30" s="10">
        <f>군산항!J30+장항항!J30</f>
        <v>34</v>
      </c>
      <c r="K30" s="12">
        <f>군산항!K30+장항항!K30</f>
        <v>48</v>
      </c>
      <c r="L30" s="22">
        <f t="shared" si="0"/>
        <v>97.27272727272728</v>
      </c>
    </row>
    <row r="31" spans="1:12" ht="25.5" customHeight="1" x14ac:dyDescent="0.15">
      <c r="A31" s="437" t="s">
        <v>124</v>
      </c>
      <c r="B31" s="438"/>
      <c r="C31" s="191">
        <f>군산항!C31+장항항!C31</f>
        <v>247</v>
      </c>
      <c r="D31" s="101">
        <f>군산항!D31+장항항!D31</f>
        <v>247</v>
      </c>
      <c r="E31" s="95">
        <f>군산항!E31+장항항!E31</f>
        <v>247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231</v>
      </c>
      <c r="I31" s="10">
        <f>군산항!I31+장항항!I31</f>
        <v>231</v>
      </c>
      <c r="J31" s="10">
        <f>군산항!J31+장항항!J31</f>
        <v>0</v>
      </c>
      <c r="K31" s="12">
        <f>군산항!K31+장항항!K31</f>
        <v>0</v>
      </c>
      <c r="L31" s="22">
        <f t="shared" si="0"/>
        <v>93.522267206477736</v>
      </c>
    </row>
    <row r="32" spans="1:12" ht="25.5" customHeight="1" x14ac:dyDescent="0.15">
      <c r="A32" s="437" t="s">
        <v>125</v>
      </c>
      <c r="B32" s="438"/>
      <c r="C32" s="191">
        <f>군산항!C32+장항항!C32</f>
        <v>324</v>
      </c>
      <c r="D32" s="101">
        <f>군산항!D32+장항항!D32</f>
        <v>324</v>
      </c>
      <c r="E32" s="95">
        <f>군산항!E32+장항항!E32</f>
        <v>320</v>
      </c>
      <c r="F32" s="95">
        <f>군산항!F32+장항항!F32</f>
        <v>0</v>
      </c>
      <c r="G32" s="97">
        <f>군산항!G32+장항항!G32</f>
        <v>4</v>
      </c>
      <c r="H32" s="19">
        <f>군산항!H32+장항항!H32</f>
        <v>349</v>
      </c>
      <c r="I32" s="10">
        <f>군산항!I32+장항항!I32</f>
        <v>338</v>
      </c>
      <c r="J32" s="10">
        <f>군산항!J32+장항항!J32</f>
        <v>6</v>
      </c>
      <c r="K32" s="12">
        <f>군산항!K32+장항항!K32</f>
        <v>5</v>
      </c>
      <c r="L32" s="22">
        <f t="shared" si="0"/>
        <v>107.71604938271604</v>
      </c>
    </row>
    <row r="33" spans="1:12" ht="25.5" customHeight="1" x14ac:dyDescent="0.15">
      <c r="A33" s="437" t="s">
        <v>126</v>
      </c>
      <c r="B33" s="438"/>
      <c r="C33" s="191">
        <f>군산항!C33+장항항!C33</f>
        <v>939</v>
      </c>
      <c r="D33" s="101">
        <f>군산항!D33+장항항!D33</f>
        <v>939</v>
      </c>
      <c r="E33" s="95">
        <f>군산항!E33+장항항!E33</f>
        <v>1</v>
      </c>
      <c r="F33" s="95">
        <f>군산항!F33+장항항!F33</f>
        <v>7</v>
      </c>
      <c r="G33" s="97">
        <f>군산항!G33+장항항!G33</f>
        <v>931</v>
      </c>
      <c r="H33" s="19">
        <f>군산항!H33+장항항!H33</f>
        <v>935</v>
      </c>
      <c r="I33" s="10">
        <f>군산항!I33+장항항!I33</f>
        <v>6</v>
      </c>
      <c r="J33" s="10">
        <f>군산항!J33+장항항!J33</f>
        <v>6</v>
      </c>
      <c r="K33" s="12">
        <f>군산항!K33+장항항!K33</f>
        <v>923</v>
      </c>
      <c r="L33" s="22">
        <f t="shared" si="0"/>
        <v>99.574014909478166</v>
      </c>
    </row>
    <row r="34" spans="1:12" ht="25.5" customHeight="1" thickBot="1" x14ac:dyDescent="0.2">
      <c r="A34" s="439" t="s">
        <v>37</v>
      </c>
      <c r="B34" s="440"/>
      <c r="C34" s="194">
        <f>군산항!C34+장항항!C34</f>
        <v>1500</v>
      </c>
      <c r="D34" s="107">
        <f>군산항!D34+장항항!D34</f>
        <v>1500</v>
      </c>
      <c r="E34" s="102">
        <f>군산항!E34+장항항!E34</f>
        <v>933</v>
      </c>
      <c r="F34" s="102">
        <f>군산항!F34+장항항!F34</f>
        <v>418</v>
      </c>
      <c r="G34" s="106">
        <f>군산항!G34+장항항!G34</f>
        <v>149</v>
      </c>
      <c r="H34" s="33">
        <f>군산항!H34+장항항!H34</f>
        <v>1455</v>
      </c>
      <c r="I34" s="20">
        <f>군산항!I34+장항항!I34</f>
        <v>947</v>
      </c>
      <c r="J34" s="20">
        <f>군산항!J34+장항항!J34</f>
        <v>447</v>
      </c>
      <c r="K34" s="32">
        <f>군산항!K34+장항항!K34</f>
        <v>61</v>
      </c>
      <c r="L34" s="27">
        <f t="shared" si="0"/>
        <v>97</v>
      </c>
    </row>
  </sheetData>
  <mergeCells count="30"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S36"/>
  <sheetViews>
    <sheetView topLeftCell="A4" zoomScale="106" zoomScaleNormal="106" workbookViewId="0">
      <selection activeCell="K34" sqref="K34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82" t="s">
        <v>131</v>
      </c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</row>
    <row r="3" spans="1:19" ht="13.5" customHeight="1" x14ac:dyDescent="0.15">
      <c r="A3" s="482"/>
      <c r="B3" s="482"/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482"/>
    </row>
    <row r="4" spans="1:19" x14ac:dyDescent="0.15">
      <c r="A4" s="482"/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</row>
    <row r="5" spans="1:19" x14ac:dyDescent="0.15">
      <c r="A5" s="482"/>
      <c r="B5" s="482"/>
      <c r="C5" s="482"/>
      <c r="D5" s="482"/>
      <c r="E5" s="482"/>
      <c r="F5" s="482"/>
      <c r="G5" s="482"/>
      <c r="H5" s="482"/>
      <c r="I5" s="482"/>
      <c r="J5" s="482"/>
      <c r="K5" s="482"/>
      <c r="L5" s="482"/>
      <c r="M5" s="482"/>
    </row>
    <row r="6" spans="1:19" s="1" customFormat="1" ht="28.5" customHeight="1" x14ac:dyDescent="0.15">
      <c r="A6" s="441" t="s">
        <v>164</v>
      </c>
      <c r="B6" s="441"/>
      <c r="C6" s="441"/>
      <c r="D6" s="441"/>
      <c r="E6" s="441"/>
      <c r="F6" s="441"/>
      <c r="G6" s="441"/>
      <c r="H6" s="441"/>
      <c r="I6" s="441"/>
      <c r="J6" s="441"/>
      <c r="K6" s="441"/>
      <c r="L6" s="441"/>
      <c r="M6" s="441"/>
    </row>
    <row r="7" spans="1:19" ht="24" customHeight="1" thickBot="1" x14ac:dyDescent="0.3">
      <c r="A7" s="447" t="s">
        <v>147</v>
      </c>
      <c r="B7" s="447"/>
      <c r="C7" s="447"/>
      <c r="D7" s="448"/>
      <c r="J7" s="475" t="s">
        <v>39</v>
      </c>
      <c r="K7" s="475"/>
      <c r="L7" s="475"/>
      <c r="M7" s="475"/>
    </row>
    <row r="8" spans="1:19" ht="11.25" customHeight="1" x14ac:dyDescent="0.15">
      <c r="A8" s="449" t="s">
        <v>27</v>
      </c>
      <c r="B8" s="498"/>
      <c r="C8" s="498" t="s">
        <v>161</v>
      </c>
      <c r="D8" s="458" t="s">
        <v>166</v>
      </c>
      <c r="E8" s="459"/>
      <c r="F8" s="459"/>
      <c r="G8" s="460"/>
      <c r="H8" s="486" t="s">
        <v>172</v>
      </c>
      <c r="I8" s="487"/>
      <c r="J8" s="487"/>
      <c r="K8" s="488"/>
      <c r="L8" s="495" t="s">
        <v>40</v>
      </c>
      <c r="M8" s="442" t="s">
        <v>148</v>
      </c>
    </row>
    <row r="9" spans="1:19" ht="11.25" customHeight="1" x14ac:dyDescent="0.15">
      <c r="A9" s="451"/>
      <c r="B9" s="499"/>
      <c r="C9" s="499"/>
      <c r="D9" s="461"/>
      <c r="E9" s="462"/>
      <c r="F9" s="462"/>
      <c r="G9" s="463"/>
      <c r="H9" s="489"/>
      <c r="I9" s="490"/>
      <c r="J9" s="490"/>
      <c r="K9" s="491"/>
      <c r="L9" s="496"/>
      <c r="M9" s="443"/>
    </row>
    <row r="10" spans="1:19" ht="11.25" customHeight="1" x14ac:dyDescent="0.15">
      <c r="A10" s="451"/>
      <c r="B10" s="499"/>
      <c r="C10" s="499"/>
      <c r="D10" s="461"/>
      <c r="E10" s="462"/>
      <c r="F10" s="462"/>
      <c r="G10" s="463"/>
      <c r="H10" s="492"/>
      <c r="I10" s="493"/>
      <c r="J10" s="493"/>
      <c r="K10" s="494"/>
      <c r="L10" s="496"/>
      <c r="M10" s="443"/>
    </row>
    <row r="11" spans="1:19" ht="28.5" customHeight="1" thickBot="1" x14ac:dyDescent="0.2">
      <c r="A11" s="453"/>
      <c r="B11" s="500"/>
      <c r="C11" s="500"/>
      <c r="D11" s="258" t="s">
        <v>53</v>
      </c>
      <c r="E11" s="259" t="s">
        <v>54</v>
      </c>
      <c r="F11" s="259" t="s">
        <v>55</v>
      </c>
      <c r="G11" s="260" t="s">
        <v>56</v>
      </c>
      <c r="H11" s="258" t="s">
        <v>53</v>
      </c>
      <c r="I11" s="259" t="s">
        <v>54</v>
      </c>
      <c r="J11" s="259" t="s">
        <v>55</v>
      </c>
      <c r="K11" s="260" t="s">
        <v>56</v>
      </c>
      <c r="L11" s="497"/>
      <c r="M11" s="481"/>
    </row>
    <row r="12" spans="1:19" ht="26.25" customHeight="1" thickTop="1" thickBot="1" x14ac:dyDescent="0.2">
      <c r="A12" s="445" t="s">
        <v>50</v>
      </c>
      <c r="B12" s="483"/>
      <c r="C12" s="200">
        <v>22256</v>
      </c>
      <c r="D12" s="272">
        <f>SUM(D13,D16,D19:D34)</f>
        <v>22256</v>
      </c>
      <c r="E12" s="273">
        <v>15428</v>
      </c>
      <c r="F12" s="273">
        <v>2973</v>
      </c>
      <c r="G12" s="271">
        <v>3855</v>
      </c>
      <c r="H12" s="272">
        <f>SUM(H13,H16,H19:H34)</f>
        <v>21614</v>
      </c>
      <c r="I12" s="273">
        <v>14633</v>
      </c>
      <c r="J12" s="273">
        <v>3368</v>
      </c>
      <c r="K12" s="271">
        <v>3613</v>
      </c>
      <c r="L12" s="71">
        <f t="shared" ref="L12:L34" si="0">H12/D12*100</f>
        <v>97.115384615384613</v>
      </c>
      <c r="M12" s="77">
        <f>H12-D12</f>
        <v>-642</v>
      </c>
      <c r="N12" s="28"/>
      <c r="O12" s="215"/>
      <c r="P12" s="292"/>
      <c r="Q12" s="293"/>
      <c r="R12" s="294"/>
      <c r="S12" s="294"/>
    </row>
    <row r="13" spans="1:19" ht="26.25" customHeight="1" thickTop="1" x14ac:dyDescent="0.15">
      <c r="A13" s="501" t="s">
        <v>28</v>
      </c>
      <c r="B13" s="502"/>
      <c r="C13" s="199">
        <v>971</v>
      </c>
      <c r="D13" s="270">
        <f t="shared" ref="D13:D33" si="1">E13+F13+G13</f>
        <v>971</v>
      </c>
      <c r="E13" s="284">
        <v>931</v>
      </c>
      <c r="F13" s="284">
        <v>39</v>
      </c>
      <c r="G13" s="284">
        <v>1</v>
      </c>
      <c r="H13" s="270">
        <f t="shared" ref="H13:H33" si="2">I13+J13+K13</f>
        <v>836</v>
      </c>
      <c r="I13" s="284">
        <v>777</v>
      </c>
      <c r="J13" s="284">
        <v>59</v>
      </c>
      <c r="K13" s="284">
        <v>0</v>
      </c>
      <c r="L13" s="76">
        <f t="shared" si="0"/>
        <v>86.096807415036054</v>
      </c>
      <c r="M13" s="86">
        <f>H13-D13</f>
        <v>-135</v>
      </c>
      <c r="O13" s="215"/>
      <c r="P13" s="295"/>
      <c r="Q13" s="296"/>
      <c r="R13" s="294"/>
      <c r="S13" s="294"/>
    </row>
    <row r="14" spans="1:19" ht="26.25" customHeight="1" x14ac:dyDescent="0.15">
      <c r="A14" s="503"/>
      <c r="B14" s="84" t="s">
        <v>127</v>
      </c>
      <c r="C14" s="202">
        <v>804</v>
      </c>
      <c r="D14" s="285">
        <f t="shared" si="1"/>
        <v>804</v>
      </c>
      <c r="E14" s="278">
        <v>804</v>
      </c>
      <c r="F14" s="278">
        <v>0</v>
      </c>
      <c r="G14" s="279">
        <v>0</v>
      </c>
      <c r="H14" s="285">
        <f t="shared" si="2"/>
        <v>623</v>
      </c>
      <c r="I14" s="278">
        <v>623</v>
      </c>
      <c r="J14" s="278">
        <v>0</v>
      </c>
      <c r="K14" s="279">
        <v>0</v>
      </c>
      <c r="L14" s="68">
        <f t="shared" si="0"/>
        <v>77.487562189054728</v>
      </c>
      <c r="M14" s="87">
        <f t="shared" ref="M14:M34" si="3">H14-D14</f>
        <v>-181</v>
      </c>
      <c r="O14" s="215"/>
      <c r="P14" s="295"/>
      <c r="Q14" s="296"/>
      <c r="R14" s="294"/>
      <c r="S14" s="294"/>
    </row>
    <row r="15" spans="1:19" ht="26.25" customHeight="1" thickBot="1" x14ac:dyDescent="0.2">
      <c r="A15" s="504"/>
      <c r="B15" s="83" t="s">
        <v>60</v>
      </c>
      <c r="C15" s="203">
        <v>167</v>
      </c>
      <c r="D15" s="286">
        <f t="shared" si="1"/>
        <v>167</v>
      </c>
      <c r="E15" s="283">
        <f>E13-E14</f>
        <v>127</v>
      </c>
      <c r="F15" s="283">
        <f>F13-F14</f>
        <v>39</v>
      </c>
      <c r="G15" s="282">
        <f>G13-G14</f>
        <v>1</v>
      </c>
      <c r="H15" s="286">
        <f t="shared" si="2"/>
        <v>213</v>
      </c>
      <c r="I15" s="283">
        <f>I13-I14</f>
        <v>154</v>
      </c>
      <c r="J15" s="283">
        <f>J13-J14</f>
        <v>59</v>
      </c>
      <c r="K15" s="282">
        <f>K13-K14</f>
        <v>0</v>
      </c>
      <c r="L15" s="69">
        <f>H15/D15*100</f>
        <v>127.54491017964071</v>
      </c>
      <c r="M15" s="88">
        <f t="shared" si="3"/>
        <v>46</v>
      </c>
      <c r="N15" s="28"/>
      <c r="O15" s="215"/>
      <c r="P15" s="295"/>
      <c r="Q15" s="296"/>
      <c r="R15" s="294"/>
      <c r="S15" s="294"/>
    </row>
    <row r="16" spans="1:19" ht="26.25" customHeight="1" thickTop="1" x14ac:dyDescent="0.15">
      <c r="A16" s="501" t="s">
        <v>128</v>
      </c>
      <c r="B16" s="502"/>
      <c r="C16" s="199">
        <v>5655</v>
      </c>
      <c r="D16" s="270">
        <f t="shared" si="1"/>
        <v>5655</v>
      </c>
      <c r="E16" s="284">
        <v>5594</v>
      </c>
      <c r="F16" s="284">
        <v>18</v>
      </c>
      <c r="G16" s="284">
        <v>43</v>
      </c>
      <c r="H16" s="270">
        <f t="shared" si="2"/>
        <v>5431</v>
      </c>
      <c r="I16" s="284">
        <v>5337</v>
      </c>
      <c r="J16" s="284">
        <v>21</v>
      </c>
      <c r="K16" s="284">
        <v>73</v>
      </c>
      <c r="L16" s="76">
        <f t="shared" si="0"/>
        <v>96.038903625110521</v>
      </c>
      <c r="M16" s="86">
        <f>H16-D16</f>
        <v>-224</v>
      </c>
      <c r="N16" s="28"/>
      <c r="O16" s="297"/>
      <c r="P16" s="295"/>
      <c r="Q16" s="296"/>
      <c r="R16" s="294"/>
      <c r="S16" s="294"/>
    </row>
    <row r="17" spans="1:19" ht="26.25" customHeight="1" x14ac:dyDescent="0.15">
      <c r="A17" s="503"/>
      <c r="B17" s="84" t="s">
        <v>129</v>
      </c>
      <c r="C17" s="202">
        <v>2919</v>
      </c>
      <c r="D17" s="285">
        <f t="shared" si="1"/>
        <v>2919</v>
      </c>
      <c r="E17" s="278">
        <v>2880</v>
      </c>
      <c r="F17" s="278">
        <v>0</v>
      </c>
      <c r="G17" s="289">
        <v>39</v>
      </c>
      <c r="H17" s="285">
        <f t="shared" si="2"/>
        <v>2802</v>
      </c>
      <c r="I17" s="278">
        <v>2731</v>
      </c>
      <c r="J17" s="278">
        <v>0</v>
      </c>
      <c r="K17" s="289">
        <v>71</v>
      </c>
      <c r="L17" s="68">
        <f t="shared" si="0"/>
        <v>95.991778006166498</v>
      </c>
      <c r="M17" s="87">
        <f t="shared" si="3"/>
        <v>-117</v>
      </c>
      <c r="O17" s="215"/>
      <c r="P17" s="295"/>
      <c r="Q17" s="296"/>
      <c r="R17" s="294"/>
      <c r="S17" s="294"/>
    </row>
    <row r="18" spans="1:19" ht="26.25" customHeight="1" thickBot="1" x14ac:dyDescent="0.2">
      <c r="A18" s="504"/>
      <c r="B18" s="83" t="s">
        <v>59</v>
      </c>
      <c r="C18" s="203">
        <v>2736</v>
      </c>
      <c r="D18" s="286">
        <f t="shared" si="1"/>
        <v>2736</v>
      </c>
      <c r="E18" s="283">
        <f>E16-E17</f>
        <v>2714</v>
      </c>
      <c r="F18" s="283">
        <f>F16-F17</f>
        <v>18</v>
      </c>
      <c r="G18" s="274">
        <f>G16-G17</f>
        <v>4</v>
      </c>
      <c r="H18" s="286">
        <f t="shared" si="2"/>
        <v>2629</v>
      </c>
      <c r="I18" s="283">
        <f>I16-I17</f>
        <v>2606</v>
      </c>
      <c r="J18" s="283">
        <f>J16-J17</f>
        <v>21</v>
      </c>
      <c r="K18" s="274">
        <f>K16-K17</f>
        <v>2</v>
      </c>
      <c r="L18" s="69">
        <f t="shared" si="0"/>
        <v>96.089181286549703</v>
      </c>
      <c r="M18" s="89">
        <f t="shared" si="3"/>
        <v>-107</v>
      </c>
      <c r="O18" s="215"/>
      <c r="P18" s="295"/>
      <c r="Q18" s="298"/>
      <c r="R18" s="294"/>
      <c r="S18" s="294"/>
    </row>
    <row r="19" spans="1:19" ht="26.25" customHeight="1" thickTop="1" x14ac:dyDescent="0.15">
      <c r="A19" s="484" t="s">
        <v>109</v>
      </c>
      <c r="B19" s="485"/>
      <c r="C19" s="204">
        <v>2631</v>
      </c>
      <c r="D19" s="287">
        <f>E19+F19+G19</f>
        <v>2631</v>
      </c>
      <c r="E19" s="281">
        <v>1718</v>
      </c>
      <c r="F19" s="281">
        <v>0</v>
      </c>
      <c r="G19" s="280">
        <v>913</v>
      </c>
      <c r="H19" s="287">
        <f>I19+J19+K19</f>
        <v>2446</v>
      </c>
      <c r="I19" s="281">
        <v>1584</v>
      </c>
      <c r="J19" s="281">
        <v>0</v>
      </c>
      <c r="K19" s="280">
        <v>862</v>
      </c>
      <c r="L19" s="68">
        <f>H19/D19*100</f>
        <v>92.968453059673124</v>
      </c>
      <c r="M19" s="90">
        <f t="shared" si="3"/>
        <v>-185</v>
      </c>
    </row>
    <row r="20" spans="1:19" ht="26.25" customHeight="1" x14ac:dyDescent="0.15">
      <c r="A20" s="484" t="s">
        <v>51</v>
      </c>
      <c r="B20" s="485"/>
      <c r="C20" s="204">
        <v>1256</v>
      </c>
      <c r="D20" s="287">
        <f>E20+F20+G20</f>
        <v>1256</v>
      </c>
      <c r="E20" s="281">
        <v>0</v>
      </c>
      <c r="F20" s="281">
        <v>0</v>
      </c>
      <c r="G20" s="280">
        <v>1256</v>
      </c>
      <c r="H20" s="287">
        <f>I20+J20+K20</f>
        <v>938</v>
      </c>
      <c r="I20" s="281">
        <v>0</v>
      </c>
      <c r="J20" s="281">
        <v>0</v>
      </c>
      <c r="K20" s="280">
        <v>938</v>
      </c>
      <c r="L20" s="68">
        <f t="shared" si="0"/>
        <v>74.681528662420376</v>
      </c>
      <c r="M20" s="87">
        <f t="shared" si="3"/>
        <v>-318</v>
      </c>
    </row>
    <row r="21" spans="1:19" ht="26.25" customHeight="1" x14ac:dyDescent="0.15">
      <c r="A21" s="484" t="s">
        <v>114</v>
      </c>
      <c r="B21" s="485"/>
      <c r="C21" s="202">
        <v>434</v>
      </c>
      <c r="D21" s="285">
        <f>E21+F21+G21</f>
        <v>434</v>
      </c>
      <c r="E21" s="278">
        <v>145</v>
      </c>
      <c r="F21" s="278">
        <v>0</v>
      </c>
      <c r="G21" s="279">
        <v>289</v>
      </c>
      <c r="H21" s="285">
        <f>I21+J21+K21</f>
        <v>298</v>
      </c>
      <c r="I21" s="278">
        <v>68</v>
      </c>
      <c r="J21" s="278">
        <v>0</v>
      </c>
      <c r="K21" s="279">
        <v>230</v>
      </c>
      <c r="L21" s="68">
        <f t="shared" si="0"/>
        <v>68.663594470046093</v>
      </c>
      <c r="M21" s="87">
        <f t="shared" si="3"/>
        <v>-136</v>
      </c>
      <c r="P21" s="28"/>
    </row>
    <row r="22" spans="1:19" ht="26.25" customHeight="1" x14ac:dyDescent="0.15">
      <c r="A22" s="484" t="s">
        <v>115</v>
      </c>
      <c r="B22" s="485"/>
      <c r="C22" s="202">
        <v>771</v>
      </c>
      <c r="D22" s="285">
        <f t="shared" si="1"/>
        <v>771</v>
      </c>
      <c r="E22" s="278">
        <v>664</v>
      </c>
      <c r="F22" s="278">
        <v>2</v>
      </c>
      <c r="G22" s="279">
        <v>105</v>
      </c>
      <c r="H22" s="285">
        <f t="shared" si="2"/>
        <v>799</v>
      </c>
      <c r="I22" s="278">
        <v>625</v>
      </c>
      <c r="J22" s="278">
        <v>3</v>
      </c>
      <c r="K22" s="279">
        <v>171</v>
      </c>
      <c r="L22" s="68">
        <f t="shared" si="0"/>
        <v>103.63164721141376</v>
      </c>
      <c r="M22" s="87">
        <f t="shared" si="3"/>
        <v>28</v>
      </c>
      <c r="N22" s="59"/>
      <c r="O22" s="59"/>
    </row>
    <row r="23" spans="1:19" ht="26.25" customHeight="1" x14ac:dyDescent="0.15">
      <c r="A23" s="484" t="s">
        <v>116</v>
      </c>
      <c r="B23" s="485"/>
      <c r="C23" s="202">
        <v>32</v>
      </c>
      <c r="D23" s="285">
        <f t="shared" si="1"/>
        <v>32</v>
      </c>
      <c r="E23" s="278">
        <v>0</v>
      </c>
      <c r="F23" s="278">
        <v>0</v>
      </c>
      <c r="G23" s="279">
        <v>32</v>
      </c>
      <c r="H23" s="285">
        <f t="shared" si="2"/>
        <v>191</v>
      </c>
      <c r="I23" s="278">
        <v>0</v>
      </c>
      <c r="J23" s="278">
        <v>0</v>
      </c>
      <c r="K23" s="279">
        <v>191</v>
      </c>
      <c r="L23" s="68">
        <f t="shared" si="0"/>
        <v>596.875</v>
      </c>
      <c r="M23" s="87">
        <f t="shared" si="3"/>
        <v>159</v>
      </c>
    </row>
    <row r="24" spans="1:19" ht="26.25" customHeight="1" x14ac:dyDescent="0.15">
      <c r="A24" s="484" t="s">
        <v>117</v>
      </c>
      <c r="B24" s="485"/>
      <c r="C24" s="202">
        <v>399</v>
      </c>
      <c r="D24" s="285">
        <f t="shared" si="1"/>
        <v>399</v>
      </c>
      <c r="E24" s="278">
        <v>399</v>
      </c>
      <c r="F24" s="278">
        <v>0</v>
      </c>
      <c r="G24" s="279">
        <v>0</v>
      </c>
      <c r="H24" s="285">
        <f t="shared" si="2"/>
        <v>389</v>
      </c>
      <c r="I24" s="278">
        <v>389</v>
      </c>
      <c r="J24" s="278">
        <v>0</v>
      </c>
      <c r="K24" s="279">
        <v>0</v>
      </c>
      <c r="L24" s="68">
        <f t="shared" si="0"/>
        <v>97.493734335839605</v>
      </c>
      <c r="M24" s="87">
        <f t="shared" si="3"/>
        <v>-10</v>
      </c>
    </row>
    <row r="25" spans="1:19" ht="26.25" customHeight="1" x14ac:dyDescent="0.15">
      <c r="A25" s="484" t="s">
        <v>118</v>
      </c>
      <c r="B25" s="485"/>
      <c r="C25" s="205">
        <v>1142</v>
      </c>
      <c r="D25" s="288">
        <f>E25+F25+G25</f>
        <v>1142</v>
      </c>
      <c r="E25" s="278">
        <v>940</v>
      </c>
      <c r="F25" s="278">
        <v>199</v>
      </c>
      <c r="G25" s="279">
        <v>3</v>
      </c>
      <c r="H25" s="288">
        <f>I25+J25+K25</f>
        <v>626</v>
      </c>
      <c r="I25" s="278">
        <v>541</v>
      </c>
      <c r="J25" s="278">
        <v>83</v>
      </c>
      <c r="K25" s="279">
        <v>2</v>
      </c>
      <c r="L25" s="68">
        <f t="shared" si="0"/>
        <v>54.81611208406305</v>
      </c>
      <c r="M25" s="87">
        <f t="shared" si="3"/>
        <v>-516</v>
      </c>
    </row>
    <row r="26" spans="1:19" ht="26.25" customHeight="1" x14ac:dyDescent="0.15">
      <c r="A26" s="484" t="s">
        <v>119</v>
      </c>
      <c r="B26" s="485"/>
      <c r="C26" s="202">
        <v>723</v>
      </c>
      <c r="D26" s="285">
        <f t="shared" si="1"/>
        <v>723</v>
      </c>
      <c r="E26" s="278">
        <v>723</v>
      </c>
      <c r="F26" s="278">
        <v>0</v>
      </c>
      <c r="G26" s="279">
        <v>0</v>
      </c>
      <c r="H26" s="285">
        <f t="shared" si="2"/>
        <v>718</v>
      </c>
      <c r="I26" s="278">
        <v>718</v>
      </c>
      <c r="J26" s="278">
        <v>0</v>
      </c>
      <c r="K26" s="279">
        <v>0</v>
      </c>
      <c r="L26" s="68">
        <f t="shared" si="0"/>
        <v>99.30843706777317</v>
      </c>
      <c r="M26" s="87">
        <f t="shared" si="3"/>
        <v>-5</v>
      </c>
    </row>
    <row r="27" spans="1:19" ht="26.25" customHeight="1" x14ac:dyDescent="0.15">
      <c r="A27" s="484" t="s">
        <v>120</v>
      </c>
      <c r="B27" s="485"/>
      <c r="C27" s="202">
        <v>276</v>
      </c>
      <c r="D27" s="285">
        <f t="shared" si="1"/>
        <v>276</v>
      </c>
      <c r="E27" s="278">
        <v>253</v>
      </c>
      <c r="F27" s="278">
        <v>3</v>
      </c>
      <c r="G27" s="279">
        <v>20</v>
      </c>
      <c r="H27" s="285">
        <f t="shared" si="2"/>
        <v>298</v>
      </c>
      <c r="I27" s="278">
        <v>272</v>
      </c>
      <c r="J27" s="278">
        <v>0</v>
      </c>
      <c r="K27" s="279">
        <v>26</v>
      </c>
      <c r="L27" s="68">
        <f t="shared" si="0"/>
        <v>107.97101449275361</v>
      </c>
      <c r="M27" s="87">
        <f t="shared" si="3"/>
        <v>22</v>
      </c>
    </row>
    <row r="28" spans="1:19" ht="26.25" customHeight="1" x14ac:dyDescent="0.15">
      <c r="A28" s="484" t="s">
        <v>121</v>
      </c>
      <c r="B28" s="485"/>
      <c r="C28" s="202">
        <v>554</v>
      </c>
      <c r="D28" s="285">
        <f t="shared" si="1"/>
        <v>554</v>
      </c>
      <c r="E28" s="278">
        <v>440</v>
      </c>
      <c r="F28" s="278">
        <v>50</v>
      </c>
      <c r="G28" s="279">
        <v>64</v>
      </c>
      <c r="H28" s="285">
        <f t="shared" si="2"/>
        <v>420</v>
      </c>
      <c r="I28" s="278">
        <v>319</v>
      </c>
      <c r="J28" s="278">
        <v>15</v>
      </c>
      <c r="K28" s="279">
        <v>86</v>
      </c>
      <c r="L28" s="68">
        <f t="shared" si="0"/>
        <v>75.812274368231044</v>
      </c>
      <c r="M28" s="87">
        <f t="shared" si="3"/>
        <v>-134</v>
      </c>
    </row>
    <row r="29" spans="1:19" ht="26.25" customHeight="1" x14ac:dyDescent="0.15">
      <c r="A29" s="484" t="s">
        <v>122</v>
      </c>
      <c r="B29" s="485"/>
      <c r="C29" s="202">
        <v>4133</v>
      </c>
      <c r="D29" s="285">
        <f t="shared" si="1"/>
        <v>4133</v>
      </c>
      <c r="E29" s="278">
        <v>1953</v>
      </c>
      <c r="F29" s="278">
        <v>2179</v>
      </c>
      <c r="G29" s="279">
        <v>1</v>
      </c>
      <c r="H29" s="285">
        <f t="shared" si="2"/>
        <v>4996</v>
      </c>
      <c r="I29" s="278">
        <v>2299</v>
      </c>
      <c r="J29" s="278">
        <v>2694</v>
      </c>
      <c r="K29" s="279">
        <v>3</v>
      </c>
      <c r="L29" s="68">
        <f t="shared" si="0"/>
        <v>120.88071618678926</v>
      </c>
      <c r="M29" s="87">
        <f t="shared" si="3"/>
        <v>863</v>
      </c>
    </row>
    <row r="30" spans="1:19" ht="26.25" customHeight="1" x14ac:dyDescent="0.15">
      <c r="A30" s="484" t="s">
        <v>123</v>
      </c>
      <c r="B30" s="485"/>
      <c r="C30" s="202">
        <v>440</v>
      </c>
      <c r="D30" s="285">
        <f t="shared" si="1"/>
        <v>440</v>
      </c>
      <c r="E30" s="278">
        <v>333</v>
      </c>
      <c r="F30" s="278">
        <v>58</v>
      </c>
      <c r="G30" s="279">
        <v>49</v>
      </c>
      <c r="H30" s="285">
        <f t="shared" si="2"/>
        <v>428</v>
      </c>
      <c r="I30" s="278">
        <v>346</v>
      </c>
      <c r="J30" s="278">
        <v>34</v>
      </c>
      <c r="K30" s="279">
        <v>48</v>
      </c>
      <c r="L30" s="68">
        <f t="shared" si="0"/>
        <v>97.27272727272728</v>
      </c>
      <c r="M30" s="87">
        <f t="shared" si="3"/>
        <v>-12</v>
      </c>
    </row>
    <row r="31" spans="1:19" ht="26.25" customHeight="1" x14ac:dyDescent="0.15">
      <c r="A31" s="484" t="s">
        <v>124</v>
      </c>
      <c r="B31" s="485"/>
      <c r="C31" s="202">
        <v>247</v>
      </c>
      <c r="D31" s="285">
        <f t="shared" si="1"/>
        <v>247</v>
      </c>
      <c r="E31" s="278">
        <v>247</v>
      </c>
      <c r="F31" s="278">
        <v>0</v>
      </c>
      <c r="G31" s="279">
        <v>0</v>
      </c>
      <c r="H31" s="285">
        <f t="shared" si="2"/>
        <v>231</v>
      </c>
      <c r="I31" s="278">
        <v>231</v>
      </c>
      <c r="J31" s="278">
        <v>0</v>
      </c>
      <c r="K31" s="279">
        <v>0</v>
      </c>
      <c r="L31" s="68">
        <f t="shared" si="0"/>
        <v>93.522267206477736</v>
      </c>
      <c r="M31" s="87">
        <f t="shared" si="3"/>
        <v>-16</v>
      </c>
    </row>
    <row r="32" spans="1:19" ht="26.25" customHeight="1" x14ac:dyDescent="0.15">
      <c r="A32" s="484" t="s">
        <v>125</v>
      </c>
      <c r="B32" s="485"/>
      <c r="C32" s="202">
        <v>154</v>
      </c>
      <c r="D32" s="285">
        <f t="shared" si="1"/>
        <v>154</v>
      </c>
      <c r="E32" s="278">
        <v>154</v>
      </c>
      <c r="F32" s="278">
        <v>0</v>
      </c>
      <c r="G32" s="279">
        <v>0</v>
      </c>
      <c r="H32" s="285">
        <f t="shared" si="2"/>
        <v>180</v>
      </c>
      <c r="I32" s="278">
        <v>174</v>
      </c>
      <c r="J32" s="278">
        <v>6</v>
      </c>
      <c r="K32" s="279">
        <v>0</v>
      </c>
      <c r="L32" s="68">
        <f t="shared" si="0"/>
        <v>116.88311688311688</v>
      </c>
      <c r="M32" s="87">
        <f t="shared" si="3"/>
        <v>26</v>
      </c>
    </row>
    <row r="33" spans="1:13" ht="26.25" customHeight="1" x14ac:dyDescent="0.15">
      <c r="A33" s="484" t="s">
        <v>126</v>
      </c>
      <c r="B33" s="485"/>
      <c r="C33" s="202">
        <v>939</v>
      </c>
      <c r="D33" s="285">
        <f t="shared" si="1"/>
        <v>939</v>
      </c>
      <c r="E33" s="278">
        <v>1</v>
      </c>
      <c r="F33" s="278">
        <v>7</v>
      </c>
      <c r="G33" s="279">
        <v>931</v>
      </c>
      <c r="H33" s="285">
        <f t="shared" si="2"/>
        <v>935</v>
      </c>
      <c r="I33" s="278">
        <v>6</v>
      </c>
      <c r="J33" s="278">
        <v>6</v>
      </c>
      <c r="K33" s="279">
        <v>923</v>
      </c>
      <c r="L33" s="68">
        <f t="shared" si="0"/>
        <v>99.574014909478166</v>
      </c>
      <c r="M33" s="87">
        <f t="shared" si="3"/>
        <v>-4</v>
      </c>
    </row>
    <row r="34" spans="1:13" ht="26.25" customHeight="1" thickBot="1" x14ac:dyDescent="0.2">
      <c r="A34" s="505" t="s">
        <v>52</v>
      </c>
      <c r="B34" s="506"/>
      <c r="C34" s="201">
        <v>1499</v>
      </c>
      <c r="D34" s="277">
        <f>SUM(E34:G34)</f>
        <v>1499</v>
      </c>
      <c r="E34" s="276">
        <f>(E12-SUM(E13,E16,E19:E33))</f>
        <v>933</v>
      </c>
      <c r="F34" s="276">
        <f>F12-F13-F16-F19-F20-F21-F22-F23-F24-F25-F26-F27-F28-F29-F30-F31-F32-F33</f>
        <v>418</v>
      </c>
      <c r="G34" s="275">
        <f>(G12-SUM(G13,G16,G19:G33))</f>
        <v>148</v>
      </c>
      <c r="H34" s="277">
        <f>SUM(I34:K34)</f>
        <v>1454</v>
      </c>
      <c r="I34" s="276">
        <f>(I12-SUM(I13,I16,I19:I33))</f>
        <v>947</v>
      </c>
      <c r="J34" s="276">
        <f>J12-J13-J16-J19-J20-J21-J22-J23-J24-J25-J26-J27-J28-J29-J30-J31-J32-J33</f>
        <v>447</v>
      </c>
      <c r="K34" s="275">
        <f>(K12-SUM(K13,K16,K19:K33))</f>
        <v>60</v>
      </c>
      <c r="L34" s="70">
        <f t="shared" si="0"/>
        <v>96.997998665777189</v>
      </c>
      <c r="M34" s="91">
        <f t="shared" si="3"/>
        <v>-45</v>
      </c>
    </row>
    <row r="36" spans="1:13" x14ac:dyDescent="0.15">
      <c r="D36" s="28"/>
    </row>
  </sheetData>
  <mergeCells count="31"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M8:M11"/>
    <mergeCell ref="A2:M5"/>
    <mergeCell ref="A6:M6"/>
    <mergeCell ref="J7:M7"/>
    <mergeCell ref="A12:B12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N34"/>
  <sheetViews>
    <sheetView zoomScaleNormal="100" workbookViewId="0">
      <selection activeCell="U24" sqref="U24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69" customFormat="1" ht="13.5" customHeight="1" thickBot="1" x14ac:dyDescent="0.2"/>
    <row r="2" spans="1:12" s="269" customFormat="1" ht="13.5" customHeight="1" thickTop="1" x14ac:dyDescent="0.15">
      <c r="A2" s="513" t="s">
        <v>149</v>
      </c>
      <c r="B2" s="514"/>
      <c r="C2" s="514"/>
      <c r="D2" s="515"/>
      <c r="E2" s="515"/>
      <c r="F2" s="515"/>
      <c r="G2" s="515"/>
      <c r="H2" s="515"/>
      <c r="I2" s="515"/>
      <c r="J2" s="515"/>
      <c r="K2" s="515"/>
      <c r="L2" s="516"/>
    </row>
    <row r="3" spans="1:12" s="269" customFormat="1" ht="13.5" customHeight="1" x14ac:dyDescent="0.15">
      <c r="A3" s="517"/>
      <c r="B3" s="518"/>
      <c r="C3" s="518"/>
      <c r="D3" s="518"/>
      <c r="E3" s="518"/>
      <c r="F3" s="518"/>
      <c r="G3" s="518"/>
      <c r="H3" s="518"/>
      <c r="I3" s="518"/>
      <c r="J3" s="518"/>
      <c r="K3" s="518"/>
      <c r="L3" s="519"/>
    </row>
    <row r="4" spans="1:12" s="269" customFormat="1" x14ac:dyDescent="0.15">
      <c r="A4" s="517"/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9"/>
    </row>
    <row r="5" spans="1:12" s="269" customFormat="1" ht="14.25" thickBot="1" x14ac:dyDescent="0.2">
      <c r="A5" s="520"/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</row>
    <row r="6" spans="1:12" s="1" customFormat="1" ht="28.5" customHeight="1" thickTop="1" x14ac:dyDescent="0.15">
      <c r="A6" s="523" t="s">
        <v>164</v>
      </c>
      <c r="B6" s="523"/>
      <c r="C6" s="523"/>
      <c r="D6" s="524"/>
      <c r="E6" s="524"/>
      <c r="F6" s="524"/>
      <c r="G6" s="524"/>
      <c r="H6" s="524"/>
      <c r="I6" s="524"/>
      <c r="J6" s="524"/>
      <c r="K6" s="524"/>
      <c r="L6" s="524"/>
    </row>
    <row r="7" spans="1:12" s="269" customFormat="1" ht="19.5" thickBot="1" x14ac:dyDescent="0.3">
      <c r="A7" s="447" t="s">
        <v>163</v>
      </c>
      <c r="B7" s="447"/>
      <c r="C7" s="447"/>
      <c r="D7" s="448"/>
      <c r="J7" s="475" t="s">
        <v>80</v>
      </c>
      <c r="K7" s="475"/>
      <c r="L7" s="475"/>
    </row>
    <row r="8" spans="1:12" s="269" customFormat="1" ht="9.75" customHeight="1" x14ac:dyDescent="0.15">
      <c r="A8" s="449" t="s">
        <v>81</v>
      </c>
      <c r="B8" s="528"/>
      <c r="C8" s="525" t="s">
        <v>161</v>
      </c>
      <c r="D8" s="534" t="s">
        <v>168</v>
      </c>
      <c r="E8" s="535"/>
      <c r="F8" s="535"/>
      <c r="G8" s="535"/>
      <c r="H8" s="534" t="s">
        <v>169</v>
      </c>
      <c r="I8" s="535"/>
      <c r="J8" s="535"/>
      <c r="K8" s="535"/>
      <c r="L8" s="531" t="s">
        <v>82</v>
      </c>
    </row>
    <row r="9" spans="1:12" s="269" customFormat="1" ht="9.75" customHeight="1" x14ac:dyDescent="0.15">
      <c r="A9" s="451"/>
      <c r="B9" s="529"/>
      <c r="C9" s="526"/>
      <c r="D9" s="536"/>
      <c r="E9" s="537"/>
      <c r="F9" s="537"/>
      <c r="G9" s="537"/>
      <c r="H9" s="536"/>
      <c r="I9" s="537"/>
      <c r="J9" s="537"/>
      <c r="K9" s="537"/>
      <c r="L9" s="532"/>
    </row>
    <row r="10" spans="1:12" s="269" customFormat="1" ht="9.75" customHeight="1" x14ac:dyDescent="0.15">
      <c r="A10" s="451"/>
      <c r="B10" s="529"/>
      <c r="C10" s="526"/>
      <c r="D10" s="536"/>
      <c r="E10" s="537"/>
      <c r="F10" s="537"/>
      <c r="G10" s="537"/>
      <c r="H10" s="536"/>
      <c r="I10" s="537"/>
      <c r="J10" s="537"/>
      <c r="K10" s="537"/>
      <c r="L10" s="532"/>
    </row>
    <row r="11" spans="1:12" s="269" customFormat="1" ht="28.5" customHeight="1" thickBot="1" x14ac:dyDescent="0.2">
      <c r="A11" s="453"/>
      <c r="B11" s="530"/>
      <c r="C11" s="527"/>
      <c r="D11" s="262" t="s">
        <v>76</v>
      </c>
      <c r="E11" s="261" t="s">
        <v>77</v>
      </c>
      <c r="F11" s="261" t="s">
        <v>78</v>
      </c>
      <c r="G11" s="261" t="s">
        <v>79</v>
      </c>
      <c r="H11" s="262" t="s">
        <v>76</v>
      </c>
      <c r="I11" s="261" t="s">
        <v>77</v>
      </c>
      <c r="J11" s="261" t="s">
        <v>78</v>
      </c>
      <c r="K11" s="261" t="s">
        <v>79</v>
      </c>
      <c r="L11" s="533"/>
    </row>
    <row r="12" spans="1:12" s="269" customFormat="1" ht="26.25" customHeight="1" thickTop="1" thickBot="1" x14ac:dyDescent="0.2">
      <c r="A12" s="445" t="s">
        <v>83</v>
      </c>
      <c r="B12" s="511"/>
      <c r="C12" s="237">
        <v>584</v>
      </c>
      <c r="D12" s="304">
        <f>SUM(D19:D34)</f>
        <v>584</v>
      </c>
      <c r="E12" s="305">
        <f>SUM(E19:E34)</f>
        <v>249</v>
      </c>
      <c r="F12" s="305">
        <f>F13+F16+F20+F22+F24+F32+F34</f>
        <v>37</v>
      </c>
      <c r="G12" s="305">
        <f>G20+G22+G24+G32+G34</f>
        <v>298</v>
      </c>
      <c r="H12" s="304">
        <f>SUM(H19:H34)</f>
        <v>528</v>
      </c>
      <c r="I12" s="305">
        <f>SUM(I19:I34)</f>
        <v>227</v>
      </c>
      <c r="J12" s="305">
        <f>SUM(J19:J34)</f>
        <v>36</v>
      </c>
      <c r="K12" s="305">
        <f>SUM(K19:K34)</f>
        <v>265</v>
      </c>
      <c r="L12" s="306">
        <f>H12/D12*100</f>
        <v>90.410958904109577</v>
      </c>
    </row>
    <row r="13" spans="1:12" s="269" customFormat="1" ht="26.25" customHeight="1" thickTop="1" x14ac:dyDescent="0.15">
      <c r="A13" s="476" t="s">
        <v>84</v>
      </c>
      <c r="B13" s="512"/>
      <c r="C13" s="234">
        <v>0</v>
      </c>
      <c r="D13" s="358">
        <v>0</v>
      </c>
      <c r="E13" s="362">
        <v>0</v>
      </c>
      <c r="F13" s="362">
        <v>0</v>
      </c>
      <c r="G13" s="362">
        <v>0</v>
      </c>
      <c r="H13" s="358">
        <v>0</v>
      </c>
      <c r="I13" s="362">
        <v>0</v>
      </c>
      <c r="J13" s="362">
        <v>0</v>
      </c>
      <c r="K13" s="362">
        <v>0</v>
      </c>
      <c r="L13" s="359">
        <v>0</v>
      </c>
    </row>
    <row r="14" spans="1:12" s="269" customFormat="1" ht="26.25" customHeight="1" x14ac:dyDescent="0.15">
      <c r="A14" s="464"/>
      <c r="B14" s="231" t="s">
        <v>85</v>
      </c>
      <c r="C14" s="235">
        <v>0</v>
      </c>
      <c r="D14" s="312">
        <v>0</v>
      </c>
      <c r="E14" s="307">
        <v>0</v>
      </c>
      <c r="F14" s="307">
        <v>0</v>
      </c>
      <c r="G14" s="307">
        <v>0</v>
      </c>
      <c r="H14" s="312">
        <v>0</v>
      </c>
      <c r="I14" s="307">
        <v>0</v>
      </c>
      <c r="J14" s="307">
        <v>0</v>
      </c>
      <c r="K14" s="307">
        <v>0</v>
      </c>
      <c r="L14" s="308">
        <v>0</v>
      </c>
    </row>
    <row r="15" spans="1:12" s="269" customFormat="1" ht="26.25" customHeight="1" thickBot="1" x14ac:dyDescent="0.2">
      <c r="A15" s="465"/>
      <c r="B15" s="230" t="s">
        <v>86</v>
      </c>
      <c r="C15" s="236">
        <v>0</v>
      </c>
      <c r="D15" s="313">
        <v>0</v>
      </c>
      <c r="E15" s="309">
        <v>0</v>
      </c>
      <c r="F15" s="309">
        <v>0</v>
      </c>
      <c r="G15" s="309">
        <v>0</v>
      </c>
      <c r="H15" s="313">
        <v>0</v>
      </c>
      <c r="I15" s="309">
        <v>0</v>
      </c>
      <c r="J15" s="309">
        <v>0</v>
      </c>
      <c r="K15" s="309">
        <v>0</v>
      </c>
      <c r="L15" s="310">
        <v>0</v>
      </c>
    </row>
    <row r="16" spans="1:12" s="269" customFormat="1" ht="26.25" customHeight="1" thickTop="1" x14ac:dyDescent="0.15">
      <c r="A16" s="476" t="s">
        <v>87</v>
      </c>
      <c r="B16" s="477"/>
      <c r="C16" s="234">
        <v>0</v>
      </c>
      <c r="D16" s="358">
        <v>0</v>
      </c>
      <c r="E16" s="362">
        <v>0</v>
      </c>
      <c r="F16" s="362">
        <v>0</v>
      </c>
      <c r="G16" s="362">
        <v>0</v>
      </c>
      <c r="H16" s="358">
        <v>0</v>
      </c>
      <c r="I16" s="362">
        <v>0</v>
      </c>
      <c r="J16" s="362">
        <v>0</v>
      </c>
      <c r="K16" s="362">
        <v>0</v>
      </c>
      <c r="L16" s="359">
        <v>0</v>
      </c>
    </row>
    <row r="17" spans="1:14" s="269" customFormat="1" ht="26.25" customHeight="1" x14ac:dyDescent="0.15">
      <c r="A17" s="479"/>
      <c r="B17" s="231" t="s">
        <v>85</v>
      </c>
      <c r="C17" s="235">
        <v>0</v>
      </c>
      <c r="D17" s="312">
        <v>0</v>
      </c>
      <c r="E17" s="307">
        <v>0</v>
      </c>
      <c r="F17" s="307">
        <v>0</v>
      </c>
      <c r="G17" s="307">
        <v>0</v>
      </c>
      <c r="H17" s="312">
        <v>0</v>
      </c>
      <c r="I17" s="307">
        <v>0</v>
      </c>
      <c r="J17" s="307">
        <v>0</v>
      </c>
      <c r="K17" s="307">
        <v>0</v>
      </c>
      <c r="L17" s="308">
        <v>0</v>
      </c>
    </row>
    <row r="18" spans="1:14" s="269" customFormat="1" ht="26.25" customHeight="1" thickBot="1" x14ac:dyDescent="0.2">
      <c r="A18" s="480"/>
      <c r="B18" s="230" t="s">
        <v>86</v>
      </c>
      <c r="C18" s="236">
        <v>0</v>
      </c>
      <c r="D18" s="313">
        <v>0</v>
      </c>
      <c r="E18" s="309">
        <v>0</v>
      </c>
      <c r="F18" s="309">
        <v>0</v>
      </c>
      <c r="G18" s="309">
        <v>0</v>
      </c>
      <c r="H18" s="313">
        <v>0</v>
      </c>
      <c r="I18" s="309">
        <v>0</v>
      </c>
      <c r="J18" s="309">
        <v>0</v>
      </c>
      <c r="K18" s="309">
        <v>0</v>
      </c>
      <c r="L18" s="310">
        <v>0</v>
      </c>
    </row>
    <row r="19" spans="1:14" s="269" customFormat="1" ht="26.25" customHeight="1" thickTop="1" x14ac:dyDescent="0.15">
      <c r="A19" s="509" t="s">
        <v>109</v>
      </c>
      <c r="B19" s="510"/>
      <c r="C19" s="232">
        <v>0</v>
      </c>
      <c r="D19" s="360">
        <v>0</v>
      </c>
      <c r="E19" s="361">
        <v>0</v>
      </c>
      <c r="F19" s="361">
        <v>0</v>
      </c>
      <c r="G19" s="357">
        <v>0</v>
      </c>
      <c r="H19" s="360">
        <v>0</v>
      </c>
      <c r="I19" s="361">
        <v>0</v>
      </c>
      <c r="J19" s="361">
        <v>0</v>
      </c>
      <c r="K19" s="357">
        <v>0</v>
      </c>
      <c r="L19" s="344">
        <v>0</v>
      </c>
    </row>
    <row r="20" spans="1:14" s="269" customFormat="1" ht="26.25" customHeight="1" x14ac:dyDescent="0.15">
      <c r="A20" s="509" t="s">
        <v>88</v>
      </c>
      <c r="B20" s="510"/>
      <c r="C20" s="232">
        <v>259</v>
      </c>
      <c r="D20" s="330">
        <f>E20+F20+G20</f>
        <v>259</v>
      </c>
      <c r="E20" s="316">
        <v>0</v>
      </c>
      <c r="F20" s="316">
        <v>0</v>
      </c>
      <c r="G20" s="316">
        <v>259</v>
      </c>
      <c r="H20" s="330">
        <f>I20+J20+K20</f>
        <v>237</v>
      </c>
      <c r="I20" s="316">
        <v>0</v>
      </c>
      <c r="J20" s="316">
        <v>0</v>
      </c>
      <c r="K20" s="316">
        <v>237</v>
      </c>
      <c r="L20" s="344">
        <f>H20/D20*100</f>
        <v>91.505791505791507</v>
      </c>
    </row>
    <row r="21" spans="1:14" s="269" customFormat="1" ht="26.25" customHeight="1" x14ac:dyDescent="0.15">
      <c r="A21" s="509" t="s">
        <v>89</v>
      </c>
      <c r="B21" s="510"/>
      <c r="C21" s="232">
        <v>0</v>
      </c>
      <c r="D21" s="330">
        <v>0</v>
      </c>
      <c r="E21" s="316">
        <v>0</v>
      </c>
      <c r="F21" s="316">
        <v>0</v>
      </c>
      <c r="G21" s="316">
        <v>0</v>
      </c>
      <c r="H21" s="330">
        <v>0</v>
      </c>
      <c r="I21" s="316">
        <v>0</v>
      </c>
      <c r="J21" s="316">
        <v>0</v>
      </c>
      <c r="K21" s="316">
        <v>0</v>
      </c>
      <c r="L21" s="344">
        <v>0</v>
      </c>
    </row>
    <row r="22" spans="1:14" s="269" customFormat="1" ht="26.25" customHeight="1" x14ac:dyDescent="0.15">
      <c r="A22" s="509" t="s">
        <v>90</v>
      </c>
      <c r="B22" s="510"/>
      <c r="C22" s="232">
        <v>143</v>
      </c>
      <c r="D22" s="330">
        <f>E22+F22+G22</f>
        <v>143</v>
      </c>
      <c r="E22" s="316">
        <v>72</v>
      </c>
      <c r="F22" s="316">
        <v>37</v>
      </c>
      <c r="G22" s="316">
        <v>34</v>
      </c>
      <c r="H22" s="330">
        <f>I22+J22+K22</f>
        <v>114</v>
      </c>
      <c r="I22" s="316">
        <v>56</v>
      </c>
      <c r="J22" s="316">
        <v>36</v>
      </c>
      <c r="K22" s="316">
        <v>22</v>
      </c>
      <c r="L22" s="344">
        <f>H22/D22*100</f>
        <v>79.72027972027972</v>
      </c>
    </row>
    <row r="23" spans="1:14" s="269" customFormat="1" ht="26.25" customHeight="1" x14ac:dyDescent="0.15">
      <c r="A23" s="509" t="s">
        <v>91</v>
      </c>
      <c r="B23" s="510"/>
      <c r="C23" s="232">
        <v>0</v>
      </c>
      <c r="D23" s="330">
        <v>0</v>
      </c>
      <c r="E23" s="316">
        <v>0</v>
      </c>
      <c r="F23" s="316">
        <v>0</v>
      </c>
      <c r="G23" s="316">
        <v>0</v>
      </c>
      <c r="H23" s="330">
        <v>0</v>
      </c>
      <c r="I23" s="316">
        <v>0</v>
      </c>
      <c r="J23" s="316">
        <v>0</v>
      </c>
      <c r="K23" s="316">
        <v>0</v>
      </c>
      <c r="L23" s="344">
        <v>0</v>
      </c>
    </row>
    <row r="24" spans="1:14" s="269" customFormat="1" ht="26.25" customHeight="1" x14ac:dyDescent="0.15">
      <c r="A24" s="509" t="s">
        <v>92</v>
      </c>
      <c r="B24" s="510"/>
      <c r="C24" s="232">
        <v>11</v>
      </c>
      <c r="D24" s="330">
        <f>SUM(E24:G24)</f>
        <v>11</v>
      </c>
      <c r="E24" s="316">
        <v>11</v>
      </c>
      <c r="F24" s="316">
        <v>0</v>
      </c>
      <c r="G24" s="316">
        <v>0</v>
      </c>
      <c r="H24" s="330">
        <f>SUM(I24:K24)</f>
        <v>5</v>
      </c>
      <c r="I24" s="316">
        <v>5</v>
      </c>
      <c r="J24" s="316">
        <v>0</v>
      </c>
      <c r="K24" s="316">
        <v>0</v>
      </c>
      <c r="L24" s="344">
        <f>H24/D24*100</f>
        <v>45.454545454545453</v>
      </c>
    </row>
    <row r="25" spans="1:14" s="269" customFormat="1" ht="26.25" customHeight="1" x14ac:dyDescent="0.15">
      <c r="A25" s="509" t="s">
        <v>118</v>
      </c>
      <c r="B25" s="510"/>
      <c r="C25" s="232">
        <v>0</v>
      </c>
      <c r="D25" s="330">
        <v>0</v>
      </c>
      <c r="E25" s="316">
        <v>0</v>
      </c>
      <c r="F25" s="316">
        <v>0</v>
      </c>
      <c r="G25" s="316">
        <v>0</v>
      </c>
      <c r="H25" s="330">
        <f>SUM(I25:K25)</f>
        <v>2</v>
      </c>
      <c r="I25" s="316">
        <v>2</v>
      </c>
      <c r="J25" s="316">
        <v>0</v>
      </c>
      <c r="K25" s="316">
        <v>0</v>
      </c>
      <c r="L25" s="344" t="e">
        <f>H25/D25*100</f>
        <v>#DIV/0!</v>
      </c>
    </row>
    <row r="26" spans="1:14" s="269" customFormat="1" ht="26.25" customHeight="1" x14ac:dyDescent="0.15">
      <c r="A26" s="509" t="s">
        <v>93</v>
      </c>
      <c r="B26" s="510"/>
      <c r="C26" s="232">
        <v>0</v>
      </c>
      <c r="D26" s="330">
        <v>0</v>
      </c>
      <c r="E26" s="316">
        <v>0</v>
      </c>
      <c r="F26" s="316">
        <v>0</v>
      </c>
      <c r="G26" s="316">
        <v>0</v>
      </c>
      <c r="H26" s="330">
        <v>0</v>
      </c>
      <c r="I26" s="316">
        <v>0</v>
      </c>
      <c r="J26" s="316">
        <v>0</v>
      </c>
      <c r="K26" s="316">
        <v>0</v>
      </c>
      <c r="L26" s="344">
        <v>0</v>
      </c>
    </row>
    <row r="27" spans="1:14" s="269" customFormat="1" ht="26.25" customHeight="1" x14ac:dyDescent="0.15">
      <c r="A27" s="509" t="s">
        <v>94</v>
      </c>
      <c r="B27" s="510"/>
      <c r="C27" s="232">
        <v>0</v>
      </c>
      <c r="D27" s="330">
        <v>0</v>
      </c>
      <c r="E27" s="316">
        <v>0</v>
      </c>
      <c r="F27" s="316">
        <v>0</v>
      </c>
      <c r="G27" s="316">
        <v>0</v>
      </c>
      <c r="H27" s="330">
        <v>0</v>
      </c>
      <c r="I27" s="316">
        <v>0</v>
      </c>
      <c r="J27" s="316">
        <v>0</v>
      </c>
      <c r="K27" s="316">
        <v>0</v>
      </c>
      <c r="L27" s="344">
        <v>0</v>
      </c>
    </row>
    <row r="28" spans="1:14" s="269" customFormat="1" ht="26.25" customHeight="1" x14ac:dyDescent="0.15">
      <c r="A28" s="509" t="s">
        <v>95</v>
      </c>
      <c r="B28" s="510"/>
      <c r="C28" s="232">
        <v>0</v>
      </c>
      <c r="D28" s="330">
        <v>0</v>
      </c>
      <c r="E28" s="316">
        <v>0</v>
      </c>
      <c r="F28" s="316">
        <v>0</v>
      </c>
      <c r="G28" s="316">
        <v>0</v>
      </c>
      <c r="H28" s="330">
        <v>0</v>
      </c>
      <c r="I28" s="316">
        <v>0</v>
      </c>
      <c r="J28" s="316">
        <v>0</v>
      </c>
      <c r="K28" s="316">
        <v>0</v>
      </c>
      <c r="L28" s="344">
        <v>0</v>
      </c>
    </row>
    <row r="29" spans="1:14" s="269" customFormat="1" ht="26.25" customHeight="1" x14ac:dyDescent="0.15">
      <c r="A29" s="509" t="s">
        <v>96</v>
      </c>
      <c r="B29" s="510"/>
      <c r="C29" s="232">
        <v>0</v>
      </c>
      <c r="D29" s="330">
        <v>0</v>
      </c>
      <c r="E29" s="316">
        <v>0</v>
      </c>
      <c r="F29" s="316">
        <v>0</v>
      </c>
      <c r="G29" s="316">
        <v>0</v>
      </c>
      <c r="H29" s="330">
        <v>0</v>
      </c>
      <c r="I29" s="316">
        <v>0</v>
      </c>
      <c r="J29" s="316">
        <v>0</v>
      </c>
      <c r="K29" s="316">
        <v>0</v>
      </c>
      <c r="L29" s="344">
        <v>0</v>
      </c>
      <c r="N29" s="217"/>
    </row>
    <row r="30" spans="1:14" s="269" customFormat="1" ht="26.25" customHeight="1" x14ac:dyDescent="0.15">
      <c r="A30" s="509" t="s">
        <v>97</v>
      </c>
      <c r="B30" s="510"/>
      <c r="C30" s="232">
        <v>0</v>
      </c>
      <c r="D30" s="330">
        <f>E30+F30+G30</f>
        <v>0</v>
      </c>
      <c r="E30" s="316">
        <v>0</v>
      </c>
      <c r="F30" s="316">
        <v>0</v>
      </c>
      <c r="G30" s="316">
        <v>0</v>
      </c>
      <c r="H30" s="330">
        <f>SUM(I30:K30)</f>
        <v>0</v>
      </c>
      <c r="I30" s="316">
        <v>0</v>
      </c>
      <c r="J30" s="316">
        <v>0</v>
      </c>
      <c r="K30" s="316">
        <v>0</v>
      </c>
      <c r="L30" s="344" t="e">
        <f>I30/E30*100</f>
        <v>#DIV/0!</v>
      </c>
    </row>
    <row r="31" spans="1:14" s="269" customFormat="1" ht="26.25" customHeight="1" x14ac:dyDescent="0.15">
      <c r="A31" s="509" t="s">
        <v>98</v>
      </c>
      <c r="B31" s="510"/>
      <c r="C31" s="232">
        <v>0</v>
      </c>
      <c r="D31" s="330">
        <v>0</v>
      </c>
      <c r="E31" s="316">
        <v>0</v>
      </c>
      <c r="F31" s="316">
        <v>0</v>
      </c>
      <c r="G31" s="316">
        <v>0</v>
      </c>
      <c r="H31" s="330">
        <v>0</v>
      </c>
      <c r="I31" s="316">
        <v>0</v>
      </c>
      <c r="J31" s="316">
        <v>0</v>
      </c>
      <c r="K31" s="316">
        <v>0</v>
      </c>
      <c r="L31" s="344">
        <v>0</v>
      </c>
    </row>
    <row r="32" spans="1:14" s="269" customFormat="1" ht="26.25" customHeight="1" x14ac:dyDescent="0.15">
      <c r="A32" s="509" t="s">
        <v>36</v>
      </c>
      <c r="B32" s="510"/>
      <c r="C32" s="232">
        <v>170</v>
      </c>
      <c r="D32" s="330">
        <f>E32+F32+G32</f>
        <v>170</v>
      </c>
      <c r="E32" s="316">
        <v>166</v>
      </c>
      <c r="F32" s="316">
        <v>0</v>
      </c>
      <c r="G32" s="316">
        <v>4</v>
      </c>
      <c r="H32" s="330">
        <f>SUM(I32:K32)</f>
        <v>169</v>
      </c>
      <c r="I32" s="316">
        <v>164</v>
      </c>
      <c r="J32" s="316">
        <v>0</v>
      </c>
      <c r="K32" s="316">
        <v>5</v>
      </c>
      <c r="L32" s="344">
        <f t="shared" ref="L32" si="0">H32/D32*100</f>
        <v>99.411764705882348</v>
      </c>
    </row>
    <row r="33" spans="1:12" s="269" customFormat="1" ht="26.25" customHeight="1" x14ac:dyDescent="0.15">
      <c r="A33" s="509" t="s">
        <v>100</v>
      </c>
      <c r="B33" s="510"/>
      <c r="C33" s="232">
        <v>0</v>
      </c>
      <c r="D33" s="330">
        <v>0</v>
      </c>
      <c r="E33" s="316">
        <v>0</v>
      </c>
      <c r="F33" s="316">
        <v>0</v>
      </c>
      <c r="G33" s="316">
        <v>0</v>
      </c>
      <c r="H33" s="330">
        <v>0</v>
      </c>
      <c r="I33" s="316">
        <v>0</v>
      </c>
      <c r="J33" s="316">
        <v>0</v>
      </c>
      <c r="K33" s="316">
        <v>0</v>
      </c>
      <c r="L33" s="344">
        <v>0</v>
      </c>
    </row>
    <row r="34" spans="1:12" s="269" customFormat="1" ht="26.25" customHeight="1" thickBot="1" x14ac:dyDescent="0.2">
      <c r="A34" s="507" t="s">
        <v>101</v>
      </c>
      <c r="B34" s="508"/>
      <c r="C34" s="233">
        <v>1</v>
      </c>
      <c r="D34" s="331">
        <f>E34+F34+G34</f>
        <v>1</v>
      </c>
      <c r="E34" s="317">
        <v>0</v>
      </c>
      <c r="F34" s="317">
        <v>0</v>
      </c>
      <c r="G34" s="317">
        <v>1</v>
      </c>
      <c r="H34" s="331">
        <f>I34+J34+K34</f>
        <v>1</v>
      </c>
      <c r="I34" s="317">
        <v>0</v>
      </c>
      <c r="J34" s="317">
        <v>0</v>
      </c>
      <c r="K34" s="317">
        <v>1</v>
      </c>
      <c r="L34" s="345">
        <f>H34/D34*100</f>
        <v>100</v>
      </c>
    </row>
  </sheetData>
  <mergeCells count="30">
    <mergeCell ref="A28:B28"/>
    <mergeCell ref="A29:B29"/>
    <mergeCell ref="A30:B30"/>
    <mergeCell ref="A27:B27"/>
    <mergeCell ref="A31:B31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2:P32"/>
  <sheetViews>
    <sheetView tabSelected="1" workbookViewId="0">
      <selection activeCell="F46" sqref="F46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38" t="s">
        <v>136</v>
      </c>
      <c r="B3" s="539"/>
      <c r="C3" s="539"/>
      <c r="D3" s="539"/>
      <c r="E3" s="539"/>
      <c r="F3" s="539"/>
      <c r="G3" s="540"/>
    </row>
    <row r="4" spans="1:16" s="1" customFormat="1" x14ac:dyDescent="0.15">
      <c r="A4" s="541"/>
      <c r="B4" s="542"/>
      <c r="C4" s="542"/>
      <c r="D4" s="542"/>
      <c r="E4" s="542"/>
      <c r="F4" s="542"/>
      <c r="G4" s="543"/>
    </row>
    <row r="5" spans="1:16" s="1" customFormat="1" ht="38.25" customHeight="1" thickBot="1" x14ac:dyDescent="0.2">
      <c r="A5" s="544"/>
      <c r="B5" s="545"/>
      <c r="C5" s="545"/>
      <c r="D5" s="545"/>
      <c r="E5" s="545"/>
      <c r="F5" s="545"/>
      <c r="G5" s="546"/>
    </row>
    <row r="6" spans="1:16" ht="20.25" customHeight="1" x14ac:dyDescent="0.15"/>
    <row r="7" spans="1:16" ht="24.95" customHeight="1" x14ac:dyDescent="0.25">
      <c r="A7" s="547" t="s">
        <v>139</v>
      </c>
      <c r="B7" s="548"/>
      <c r="C7" s="548"/>
      <c r="D7" s="548"/>
      <c r="E7" s="548"/>
      <c r="F7" s="548"/>
      <c r="G7" s="548"/>
    </row>
    <row r="8" spans="1:16" ht="15" thickBot="1" x14ac:dyDescent="0.2">
      <c r="F8" s="557" t="s">
        <v>6</v>
      </c>
      <c r="G8" s="557"/>
    </row>
    <row r="9" spans="1:16" ht="24.95" customHeight="1" x14ac:dyDescent="0.15">
      <c r="A9" s="550" t="s">
        <v>10</v>
      </c>
      <c r="B9" s="554">
        <v>2022</v>
      </c>
      <c r="C9" s="552">
        <v>2023</v>
      </c>
      <c r="D9" s="552">
        <v>2024</v>
      </c>
      <c r="E9" s="552" t="s">
        <v>7</v>
      </c>
      <c r="F9" s="552"/>
      <c r="G9" s="553"/>
    </row>
    <row r="10" spans="1:16" ht="24.95" customHeight="1" x14ac:dyDescent="0.15">
      <c r="A10" s="551"/>
      <c r="B10" s="555"/>
      <c r="C10" s="556"/>
      <c r="D10" s="556"/>
      <c r="E10" s="405" t="s">
        <v>175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8">
        <v>688</v>
      </c>
      <c r="C11" s="238">
        <v>734</v>
      </c>
      <c r="D11" s="92">
        <v>756</v>
      </c>
      <c r="E11" s="290">
        <v>756</v>
      </c>
      <c r="F11" s="198">
        <v>766</v>
      </c>
      <c r="G11" s="75">
        <f>F11/E11*100</f>
        <v>101.32275132275133</v>
      </c>
    </row>
    <row r="12" spans="1:16" ht="33" customHeight="1" x14ac:dyDescent="0.15"/>
    <row r="13" spans="1:16" ht="24.95" customHeight="1" x14ac:dyDescent="0.25">
      <c r="A13" s="547" t="s">
        <v>140</v>
      </c>
      <c r="B13" s="549"/>
      <c r="C13" s="549"/>
      <c r="D13" s="549"/>
      <c r="E13" s="549"/>
      <c r="F13" s="549"/>
      <c r="G13" s="549"/>
    </row>
    <row r="14" spans="1:16" ht="16.5" customHeight="1" thickBot="1" x14ac:dyDescent="0.2">
      <c r="F14" s="557" t="s">
        <v>5</v>
      </c>
      <c r="G14" s="557"/>
    </row>
    <row r="15" spans="1:16" ht="24.95" customHeight="1" x14ac:dyDescent="0.15">
      <c r="A15" s="558" t="s">
        <v>9</v>
      </c>
      <c r="B15" s="563">
        <v>2022</v>
      </c>
      <c r="C15" s="565">
        <v>2023</v>
      </c>
      <c r="D15" s="565">
        <v>2024</v>
      </c>
      <c r="E15" s="560" t="s">
        <v>7</v>
      </c>
      <c r="F15" s="561"/>
      <c r="G15" s="562"/>
    </row>
    <row r="16" spans="1:16" ht="24.95" customHeight="1" thickBot="1" x14ac:dyDescent="0.2">
      <c r="A16" s="559"/>
      <c r="B16" s="564"/>
      <c r="C16" s="566"/>
      <c r="D16" s="566"/>
      <c r="E16" s="291" t="s">
        <v>175</v>
      </c>
      <c r="F16" s="4" t="s">
        <v>176</v>
      </c>
      <c r="G16" s="225" t="s">
        <v>8</v>
      </c>
    </row>
    <row r="17" spans="1:11" ht="31.5" customHeight="1" thickTop="1" thickBot="1" x14ac:dyDescent="0.2">
      <c r="A17" s="57" t="s">
        <v>12</v>
      </c>
      <c r="B17" s="239">
        <v>2184</v>
      </c>
      <c r="C17" s="246">
        <f>C18+C21</f>
        <v>2971</v>
      </c>
      <c r="D17" s="246">
        <v>2569</v>
      </c>
      <c r="E17" s="218">
        <f>E18+E21</f>
        <v>2569</v>
      </c>
      <c r="F17" s="218">
        <f>F18+F21</f>
        <v>3093</v>
      </c>
      <c r="G17" s="226">
        <f t="shared" ref="G17:G30" si="0">F17/E17*100</f>
        <v>120.39704165044765</v>
      </c>
    </row>
    <row r="18" spans="1:11" ht="27.95" customHeight="1" x14ac:dyDescent="0.15">
      <c r="A18" s="58" t="s">
        <v>13</v>
      </c>
      <c r="B18" s="240">
        <v>270</v>
      </c>
      <c r="C18" s="243">
        <v>296</v>
      </c>
      <c r="D18" s="243">
        <v>382</v>
      </c>
      <c r="E18" s="219">
        <v>382</v>
      </c>
      <c r="F18" s="219">
        <v>232</v>
      </c>
      <c r="G18" s="227">
        <f t="shared" si="0"/>
        <v>60.732984293193716</v>
      </c>
    </row>
    <row r="19" spans="1:11" ht="24.95" customHeight="1" x14ac:dyDescent="0.15">
      <c r="A19" s="53" t="s">
        <v>14</v>
      </c>
      <c r="B19" s="241">
        <v>51</v>
      </c>
      <c r="C19" s="247">
        <v>90</v>
      </c>
      <c r="D19" s="247">
        <v>192</v>
      </c>
      <c r="E19" s="220">
        <v>192</v>
      </c>
      <c r="F19" s="220">
        <v>44</v>
      </c>
      <c r="G19" s="228">
        <f t="shared" si="0"/>
        <v>22.916666666666664</v>
      </c>
    </row>
    <row r="20" spans="1:11" ht="24.95" customHeight="1" thickBot="1" x14ac:dyDescent="0.2">
      <c r="A20" s="54" t="s">
        <v>15</v>
      </c>
      <c r="B20" s="242">
        <f>B18-B19</f>
        <v>219</v>
      </c>
      <c r="C20" s="248">
        <f>C18-C19</f>
        <v>206</v>
      </c>
      <c r="D20" s="248">
        <v>190</v>
      </c>
      <c r="E20" s="221">
        <f>E18-E19</f>
        <v>190</v>
      </c>
      <c r="F20" s="221">
        <f>F18-F19</f>
        <v>188</v>
      </c>
      <c r="G20" s="229">
        <f t="shared" si="0"/>
        <v>98.94736842105263</v>
      </c>
    </row>
    <row r="21" spans="1:11" ht="27.95" customHeight="1" x14ac:dyDescent="0.15">
      <c r="A21" s="58" t="s">
        <v>16</v>
      </c>
      <c r="B21" s="243">
        <v>1914</v>
      </c>
      <c r="C21" s="249">
        <v>2675</v>
      </c>
      <c r="D21" s="249">
        <v>2187</v>
      </c>
      <c r="E21" s="222">
        <v>2187</v>
      </c>
      <c r="F21" s="222">
        <v>2861</v>
      </c>
      <c r="G21" s="227">
        <f t="shared" si="0"/>
        <v>130.81847279378144</v>
      </c>
    </row>
    <row r="22" spans="1:11" ht="24.95" customHeight="1" x14ac:dyDescent="0.15">
      <c r="A22" s="53" t="s">
        <v>17</v>
      </c>
      <c r="B22" s="241">
        <v>374</v>
      </c>
      <c r="C22" s="247">
        <v>421</v>
      </c>
      <c r="D22" s="247">
        <v>414</v>
      </c>
      <c r="E22" s="220">
        <v>414</v>
      </c>
      <c r="F22" s="220">
        <v>431</v>
      </c>
      <c r="G22" s="228">
        <f t="shared" si="0"/>
        <v>104.10628019323671</v>
      </c>
    </row>
    <row r="23" spans="1:11" ht="24.95" customHeight="1" x14ac:dyDescent="0.15">
      <c r="A23" s="55" t="s">
        <v>18</v>
      </c>
      <c r="B23" s="244">
        <v>214</v>
      </c>
      <c r="C23" s="250">
        <v>577</v>
      </c>
      <c r="D23" s="250">
        <v>154</v>
      </c>
      <c r="E23" s="223">
        <v>154</v>
      </c>
      <c r="F23" s="223">
        <v>67</v>
      </c>
      <c r="G23" s="228">
        <f t="shared" si="0"/>
        <v>43.506493506493506</v>
      </c>
      <c r="K23" t="s">
        <v>155</v>
      </c>
    </row>
    <row r="24" spans="1:11" ht="24.95" customHeight="1" x14ac:dyDescent="0.15">
      <c r="A24" s="55" t="s">
        <v>42</v>
      </c>
      <c r="B24" s="244">
        <v>7</v>
      </c>
      <c r="C24" s="250">
        <v>0</v>
      </c>
      <c r="D24" s="250">
        <v>0</v>
      </c>
      <c r="E24" s="223">
        <v>0</v>
      </c>
      <c r="F24" s="223">
        <v>0</v>
      </c>
      <c r="G24" s="228" t="e">
        <f t="shared" si="0"/>
        <v>#DIV/0!</v>
      </c>
    </row>
    <row r="25" spans="1:11" ht="24.95" customHeight="1" x14ac:dyDescent="0.15">
      <c r="A25" s="55" t="s">
        <v>19</v>
      </c>
      <c r="B25" s="244">
        <v>97</v>
      </c>
      <c r="C25" s="250">
        <v>174</v>
      </c>
      <c r="D25" s="250">
        <v>135</v>
      </c>
      <c r="E25" s="223">
        <v>135</v>
      </c>
      <c r="F25" s="223">
        <v>178</v>
      </c>
      <c r="G25" s="228">
        <f t="shared" si="0"/>
        <v>131.85185185185185</v>
      </c>
    </row>
    <row r="26" spans="1:11" ht="24.95" customHeight="1" x14ac:dyDescent="0.15">
      <c r="A26" s="55" t="s">
        <v>20</v>
      </c>
      <c r="B26" s="244">
        <v>176</v>
      </c>
      <c r="C26" s="250">
        <v>269</v>
      </c>
      <c r="D26" s="250">
        <v>278</v>
      </c>
      <c r="E26" s="223">
        <v>278</v>
      </c>
      <c r="F26" s="223">
        <v>225</v>
      </c>
      <c r="G26" s="228">
        <f t="shared" si="0"/>
        <v>80.935251798561154</v>
      </c>
    </row>
    <row r="27" spans="1:11" ht="24.95" customHeight="1" x14ac:dyDescent="0.15">
      <c r="A27" s="55" t="s">
        <v>21</v>
      </c>
      <c r="B27" s="244">
        <v>10</v>
      </c>
      <c r="C27" s="250">
        <v>0</v>
      </c>
      <c r="D27" s="250">
        <v>0</v>
      </c>
      <c r="E27" s="223">
        <v>0</v>
      </c>
      <c r="F27" s="223">
        <v>0</v>
      </c>
      <c r="G27" s="228" t="e">
        <f t="shared" si="0"/>
        <v>#DIV/0!</v>
      </c>
    </row>
    <row r="28" spans="1:11" ht="24.95" customHeight="1" x14ac:dyDescent="0.15">
      <c r="A28" s="55" t="s">
        <v>22</v>
      </c>
      <c r="B28" s="244">
        <v>52</v>
      </c>
      <c r="C28" s="250">
        <v>51</v>
      </c>
      <c r="D28" s="250">
        <v>35</v>
      </c>
      <c r="E28" s="223">
        <v>35</v>
      </c>
      <c r="F28" s="223">
        <v>28</v>
      </c>
      <c r="G28" s="228">
        <f t="shared" si="0"/>
        <v>80</v>
      </c>
    </row>
    <row r="29" spans="1:11" ht="24.95" customHeight="1" x14ac:dyDescent="0.15">
      <c r="A29" s="55" t="s">
        <v>23</v>
      </c>
      <c r="B29" s="244">
        <v>74</v>
      </c>
      <c r="C29" s="250">
        <v>72</v>
      </c>
      <c r="D29" s="250">
        <v>99</v>
      </c>
      <c r="E29" s="223">
        <v>99</v>
      </c>
      <c r="F29" s="223">
        <v>90</v>
      </c>
      <c r="G29" s="228">
        <f t="shared" si="0"/>
        <v>90.909090909090907</v>
      </c>
    </row>
    <row r="30" spans="1:11" ht="24.95" customHeight="1" thickBot="1" x14ac:dyDescent="0.2">
      <c r="A30" s="54" t="s">
        <v>24</v>
      </c>
      <c r="B30" s="245">
        <f>B21-B22-B23-B24-B25-B26-B27-B28-B29</f>
        <v>910</v>
      </c>
      <c r="C30" s="251">
        <f>C21-C22-C23-C24-C25-C26-C27-C28-C29</f>
        <v>1111</v>
      </c>
      <c r="D30" s="251">
        <v>1072</v>
      </c>
      <c r="E30" s="224">
        <f>E21-E22-E23-E24-E25-E26-E27-E28-E29</f>
        <v>1072</v>
      </c>
      <c r="F30" s="224">
        <f>F21-F22-F23-F24-F25-F26-F27-F28-F29</f>
        <v>1842</v>
      </c>
      <c r="G30" s="229">
        <f t="shared" si="0"/>
        <v>171.82835820895522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17% (3093천톤/18001천톤)</v>
      </c>
      <c r="F32" s="73"/>
      <c r="G32" s="56"/>
    </row>
  </sheetData>
  <mergeCells count="15">
    <mergeCell ref="F14:G14"/>
    <mergeCell ref="F8:G8"/>
    <mergeCell ref="A15:A16"/>
    <mergeCell ref="E15:G15"/>
    <mergeCell ref="B15:B16"/>
    <mergeCell ref="C15:C16"/>
    <mergeCell ref="D15:D16"/>
    <mergeCell ref="A3:G5"/>
    <mergeCell ref="A7:G7"/>
    <mergeCell ref="A13:G13"/>
    <mergeCell ref="A9:A10"/>
    <mergeCell ref="E9:G9"/>
    <mergeCell ref="B9:B10"/>
    <mergeCell ref="C9:C10"/>
    <mergeCell ref="D9:D10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N135"/>
  <sheetViews>
    <sheetView zoomScale="85" zoomScaleNormal="85" workbookViewId="0">
      <selection activeCell="O21" sqref="O21"/>
    </sheetView>
  </sheetViews>
  <sheetFormatPr defaultRowHeight="13.5" x14ac:dyDescent="0.15"/>
  <cols>
    <col min="1" max="1" width="3.875" style="299" customWidth="1"/>
    <col min="2" max="2" width="10.375" style="299" customWidth="1"/>
    <col min="3" max="3" width="9.875" style="299" customWidth="1"/>
    <col min="4" max="4" width="13.375" style="299" customWidth="1"/>
    <col min="5" max="5" width="10.75" style="299" customWidth="1"/>
    <col min="6" max="6" width="13.25" style="299" customWidth="1"/>
    <col min="7" max="7" width="11.75" style="299" customWidth="1"/>
    <col min="8" max="8" width="11.375" style="299" customWidth="1"/>
    <col min="9" max="16384" width="9" style="299"/>
  </cols>
  <sheetData>
    <row r="1" spans="1:11" ht="28.5" customHeight="1" x14ac:dyDescent="0.15">
      <c r="A1" s="579" t="s">
        <v>67</v>
      </c>
      <c r="B1" s="579"/>
      <c r="C1" s="579"/>
      <c r="D1" s="579"/>
      <c r="E1" s="29"/>
      <c r="F1" s="30"/>
      <c r="G1" s="31"/>
      <c r="H1" s="31"/>
    </row>
    <row r="2" spans="1:11" ht="24.75" customHeight="1" x14ac:dyDescent="0.15">
      <c r="A2" s="300" t="s">
        <v>43</v>
      </c>
      <c r="B2" s="300"/>
      <c r="C2" s="300"/>
      <c r="D2" s="300"/>
      <c r="E2" s="301"/>
      <c r="F2" s="301"/>
      <c r="G2" s="300"/>
      <c r="H2" s="300"/>
    </row>
    <row r="3" spans="1:11" ht="21" customHeight="1" thickBot="1" x14ac:dyDescent="0.2">
      <c r="A3" s="302"/>
      <c r="B3" s="302"/>
      <c r="C3" s="302"/>
      <c r="D3" s="303"/>
      <c r="E3" s="303"/>
      <c r="F3" s="303"/>
      <c r="G3" s="51"/>
      <c r="H3" s="404" t="s">
        <v>44</v>
      </c>
    </row>
    <row r="4" spans="1:11" ht="15.75" customHeight="1" x14ac:dyDescent="0.15">
      <c r="A4" s="567" t="s">
        <v>61</v>
      </c>
      <c r="B4" s="568"/>
      <c r="C4" s="573" t="s">
        <v>158</v>
      </c>
      <c r="D4" s="574"/>
      <c r="E4" s="573" t="s">
        <v>162</v>
      </c>
      <c r="F4" s="577"/>
      <c r="G4" s="577"/>
      <c r="H4" s="578"/>
      <c r="J4" s="216"/>
      <c r="K4" s="215"/>
    </row>
    <row r="5" spans="1:11" ht="24" customHeight="1" x14ac:dyDescent="0.15">
      <c r="A5" s="569"/>
      <c r="B5" s="570"/>
      <c r="C5" s="363"/>
      <c r="D5" s="364" t="s">
        <v>170</v>
      </c>
      <c r="E5" s="365"/>
      <c r="F5" s="366"/>
      <c r="G5" s="364" t="s">
        <v>170</v>
      </c>
      <c r="H5" s="373"/>
    </row>
    <row r="6" spans="1:11" ht="24" customHeight="1" thickBot="1" x14ac:dyDescent="0.2">
      <c r="A6" s="571"/>
      <c r="B6" s="572"/>
      <c r="C6" s="367" t="s">
        <v>171</v>
      </c>
      <c r="D6" s="367" t="s">
        <v>45</v>
      </c>
      <c r="E6" s="367" t="s">
        <v>171</v>
      </c>
      <c r="F6" s="368" t="s">
        <v>46</v>
      </c>
      <c r="G6" s="367" t="s">
        <v>45</v>
      </c>
      <c r="H6" s="374" t="s">
        <v>46</v>
      </c>
    </row>
    <row r="7" spans="1:11" ht="24" customHeight="1" thickTop="1" thickBot="1" x14ac:dyDescent="0.2">
      <c r="A7" s="582" t="s">
        <v>0</v>
      </c>
      <c r="B7" s="583"/>
      <c r="C7" s="206">
        <f>C36+C65+C94</f>
        <v>1955</v>
      </c>
      <c r="D7" s="206">
        <f>D36+D65+D94</f>
        <v>22256</v>
      </c>
      <c r="E7" s="212">
        <f>E36+E65+E94</f>
        <v>1970</v>
      </c>
      <c r="F7" s="93">
        <f>E7/C7*100</f>
        <v>100.76726342710998</v>
      </c>
      <c r="G7" s="145">
        <f>G36+G65+G94</f>
        <v>21614</v>
      </c>
      <c r="H7" s="82">
        <f>G7/D7*100</f>
        <v>97.115384615384613</v>
      </c>
    </row>
    <row r="8" spans="1:11" ht="25.5" customHeight="1" thickTop="1" x14ac:dyDescent="0.15">
      <c r="A8" s="584" t="s">
        <v>62</v>
      </c>
      <c r="B8" s="585"/>
      <c r="C8" s="340">
        <f t="shared" ref="C8:E23" si="0">C37+C66+C95</f>
        <v>93</v>
      </c>
      <c r="D8" s="322">
        <f t="shared" si="0"/>
        <v>971</v>
      </c>
      <c r="E8" s="134">
        <f>E37+E66+E95</f>
        <v>117</v>
      </c>
      <c r="F8" s="93">
        <f t="shared" ref="F8:F29" si="1">E8/C8*100</f>
        <v>125.80645161290323</v>
      </c>
      <c r="G8" s="145">
        <f t="shared" ref="G8:G29" si="2">G37+G66+G95</f>
        <v>836</v>
      </c>
      <c r="H8" s="82">
        <f t="shared" ref="H8:H29" si="3">G8/D8*100</f>
        <v>86.096807415036054</v>
      </c>
    </row>
    <row r="9" spans="1:11" ht="25.5" customHeight="1" x14ac:dyDescent="0.15">
      <c r="A9" s="586"/>
      <c r="B9" s="403" t="s">
        <v>63</v>
      </c>
      <c r="C9" s="346">
        <f t="shared" si="0"/>
        <v>92</v>
      </c>
      <c r="D9" s="320">
        <f t="shared" si="0"/>
        <v>804</v>
      </c>
      <c r="E9" s="166">
        <f t="shared" si="0"/>
        <v>72</v>
      </c>
      <c r="F9" s="164">
        <f t="shared" si="1"/>
        <v>78.260869565217391</v>
      </c>
      <c r="G9" s="148">
        <f t="shared" si="2"/>
        <v>623</v>
      </c>
      <c r="H9" s="158">
        <f t="shared" si="3"/>
        <v>77.487562189054728</v>
      </c>
    </row>
    <row r="10" spans="1:11" ht="25.5" customHeight="1" thickBot="1" x14ac:dyDescent="0.2">
      <c r="A10" s="587"/>
      <c r="B10" s="144" t="s">
        <v>64</v>
      </c>
      <c r="C10" s="207">
        <f t="shared" si="0"/>
        <v>1</v>
      </c>
      <c r="D10" s="371">
        <f t="shared" si="0"/>
        <v>167</v>
      </c>
      <c r="E10" s="183">
        <f t="shared" si="0"/>
        <v>45</v>
      </c>
      <c r="F10" s="184">
        <f t="shared" si="1"/>
        <v>4500</v>
      </c>
      <c r="G10" s="138">
        <f t="shared" si="2"/>
        <v>213</v>
      </c>
      <c r="H10" s="185">
        <f t="shared" si="3"/>
        <v>127.54491017964071</v>
      </c>
    </row>
    <row r="11" spans="1:11" ht="25.5" customHeight="1" thickTop="1" x14ac:dyDescent="0.15">
      <c r="A11" s="588" t="s">
        <v>65</v>
      </c>
      <c r="B11" s="585"/>
      <c r="C11" s="340">
        <f t="shared" si="0"/>
        <v>510</v>
      </c>
      <c r="D11" s="322">
        <f t="shared" si="0"/>
        <v>5655</v>
      </c>
      <c r="E11" s="134">
        <f t="shared" si="0"/>
        <v>438</v>
      </c>
      <c r="F11" s="212">
        <f t="shared" si="1"/>
        <v>85.882352941176464</v>
      </c>
      <c r="G11" s="145">
        <f t="shared" si="2"/>
        <v>5431</v>
      </c>
      <c r="H11" s="82">
        <f t="shared" si="3"/>
        <v>96.038903625110521</v>
      </c>
    </row>
    <row r="12" spans="1:11" ht="25.5" customHeight="1" x14ac:dyDescent="0.15">
      <c r="A12" s="589"/>
      <c r="B12" s="403" t="s">
        <v>63</v>
      </c>
      <c r="C12" s="346">
        <f t="shared" si="0"/>
        <v>254</v>
      </c>
      <c r="D12" s="320">
        <f t="shared" si="0"/>
        <v>2919</v>
      </c>
      <c r="E12" s="166">
        <f t="shared" si="0"/>
        <v>180</v>
      </c>
      <c r="F12" s="164">
        <f t="shared" si="1"/>
        <v>70.866141732283467</v>
      </c>
      <c r="G12" s="148">
        <f t="shared" si="2"/>
        <v>2802</v>
      </c>
      <c r="H12" s="158">
        <f t="shared" si="3"/>
        <v>95.991778006166498</v>
      </c>
    </row>
    <row r="13" spans="1:11" ht="25.5" customHeight="1" thickBot="1" x14ac:dyDescent="0.2">
      <c r="A13" s="590"/>
      <c r="B13" s="144" t="s">
        <v>66</v>
      </c>
      <c r="C13" s="207">
        <f t="shared" si="0"/>
        <v>256</v>
      </c>
      <c r="D13" s="371">
        <f t="shared" si="0"/>
        <v>2736</v>
      </c>
      <c r="E13" s="183">
        <f t="shared" si="0"/>
        <v>258</v>
      </c>
      <c r="F13" s="184">
        <f t="shared" si="1"/>
        <v>100.78125</v>
      </c>
      <c r="G13" s="138">
        <f t="shared" si="2"/>
        <v>2629</v>
      </c>
      <c r="H13" s="185">
        <f t="shared" si="3"/>
        <v>96.089181286549703</v>
      </c>
    </row>
    <row r="14" spans="1:11" ht="25.5" customHeight="1" thickTop="1" x14ac:dyDescent="0.15">
      <c r="A14" s="591" t="s">
        <v>111</v>
      </c>
      <c r="B14" s="592"/>
      <c r="C14" s="213">
        <f t="shared" si="0"/>
        <v>1125</v>
      </c>
      <c r="D14" s="319">
        <f t="shared" si="0"/>
        <v>2631</v>
      </c>
      <c r="E14" s="162">
        <f t="shared" si="0"/>
        <v>178</v>
      </c>
      <c r="F14" s="165">
        <f t="shared" si="1"/>
        <v>15.822222222222221</v>
      </c>
      <c r="G14" s="147">
        <f t="shared" si="2"/>
        <v>2446</v>
      </c>
      <c r="H14" s="159">
        <f t="shared" si="3"/>
        <v>92.968453059673124</v>
      </c>
    </row>
    <row r="15" spans="1:11" ht="25.5" customHeight="1" x14ac:dyDescent="0.15">
      <c r="A15" s="580" t="s">
        <v>112</v>
      </c>
      <c r="B15" s="581"/>
      <c r="C15" s="346">
        <f t="shared" si="0"/>
        <v>1256</v>
      </c>
      <c r="D15" s="320">
        <f t="shared" si="0"/>
        <v>1256</v>
      </c>
      <c r="E15" s="166">
        <f t="shared" si="0"/>
        <v>90</v>
      </c>
      <c r="F15" s="164">
        <f t="shared" si="1"/>
        <v>7.1656050955414008</v>
      </c>
      <c r="G15" s="148">
        <f t="shared" si="2"/>
        <v>938</v>
      </c>
      <c r="H15" s="158">
        <f t="shared" si="3"/>
        <v>74.681528662420376</v>
      </c>
    </row>
    <row r="16" spans="1:11" ht="25.5" customHeight="1" x14ac:dyDescent="0.15">
      <c r="A16" s="580" t="s">
        <v>41</v>
      </c>
      <c r="B16" s="581"/>
      <c r="C16" s="346">
        <f t="shared" si="0"/>
        <v>294</v>
      </c>
      <c r="D16" s="320">
        <f t="shared" si="0"/>
        <v>434</v>
      </c>
      <c r="E16" s="166">
        <f t="shared" si="0"/>
        <v>18</v>
      </c>
      <c r="F16" s="164">
        <f t="shared" si="1"/>
        <v>6.1224489795918364</v>
      </c>
      <c r="G16" s="148">
        <f t="shared" si="2"/>
        <v>298</v>
      </c>
      <c r="H16" s="158">
        <f t="shared" si="3"/>
        <v>68.663594470046093</v>
      </c>
    </row>
    <row r="17" spans="1:13" ht="25.5" customHeight="1" x14ac:dyDescent="0.15">
      <c r="A17" s="580" t="s">
        <v>31</v>
      </c>
      <c r="B17" s="581"/>
      <c r="C17" s="346">
        <f t="shared" si="0"/>
        <v>226</v>
      </c>
      <c r="D17" s="320">
        <f t="shared" si="0"/>
        <v>771</v>
      </c>
      <c r="E17" s="166">
        <f t="shared" si="0"/>
        <v>85</v>
      </c>
      <c r="F17" s="164">
        <f t="shared" si="1"/>
        <v>37.610619469026545</v>
      </c>
      <c r="G17" s="148">
        <f t="shared" si="2"/>
        <v>799</v>
      </c>
      <c r="H17" s="158">
        <f t="shared" si="3"/>
        <v>103.63164721141376</v>
      </c>
    </row>
    <row r="18" spans="1:13" ht="25.5" customHeight="1" x14ac:dyDescent="0.15">
      <c r="A18" s="580" t="s">
        <v>4</v>
      </c>
      <c r="B18" s="581"/>
      <c r="C18" s="346">
        <f t="shared" si="0"/>
        <v>32</v>
      </c>
      <c r="D18" s="320">
        <f t="shared" si="0"/>
        <v>32</v>
      </c>
      <c r="E18" s="166">
        <f t="shared" si="0"/>
        <v>17</v>
      </c>
      <c r="F18" s="164">
        <f t="shared" si="1"/>
        <v>53.125</v>
      </c>
      <c r="G18" s="148">
        <f t="shared" si="2"/>
        <v>191</v>
      </c>
      <c r="H18" s="158">
        <f t="shared" si="3"/>
        <v>596.875</v>
      </c>
      <c r="J18" s="2"/>
    </row>
    <row r="19" spans="1:13" ht="25.5" customHeight="1" x14ac:dyDescent="0.15">
      <c r="A19" s="580" t="s">
        <v>32</v>
      </c>
      <c r="B19" s="581"/>
      <c r="C19" s="346">
        <f t="shared" si="0"/>
        <v>42</v>
      </c>
      <c r="D19" s="320">
        <f t="shared" si="0"/>
        <v>399</v>
      </c>
      <c r="E19" s="166">
        <f t="shared" si="0"/>
        <v>35</v>
      </c>
      <c r="F19" s="164">
        <f t="shared" si="1"/>
        <v>83.333333333333343</v>
      </c>
      <c r="G19" s="148">
        <f t="shared" si="2"/>
        <v>389</v>
      </c>
      <c r="H19" s="158">
        <f t="shared" si="3"/>
        <v>97.493734335839605</v>
      </c>
    </row>
    <row r="20" spans="1:13" ht="25.5" customHeight="1" x14ac:dyDescent="0.15">
      <c r="A20" s="580" t="s">
        <v>113</v>
      </c>
      <c r="B20" s="581"/>
      <c r="C20" s="346">
        <f t="shared" si="0"/>
        <v>131</v>
      </c>
      <c r="D20" s="320">
        <f t="shared" si="0"/>
        <v>1142</v>
      </c>
      <c r="E20" s="166">
        <f t="shared" si="0"/>
        <v>67</v>
      </c>
      <c r="F20" s="164">
        <f t="shared" si="1"/>
        <v>51.145038167938928</v>
      </c>
      <c r="G20" s="148">
        <f t="shared" si="2"/>
        <v>626</v>
      </c>
      <c r="H20" s="158">
        <f t="shared" si="3"/>
        <v>54.81611208406305</v>
      </c>
    </row>
    <row r="21" spans="1:13" ht="25.5" customHeight="1" x14ac:dyDescent="0.15">
      <c r="A21" s="580" t="s">
        <v>2</v>
      </c>
      <c r="B21" s="581"/>
      <c r="C21" s="346">
        <f t="shared" si="0"/>
        <v>38</v>
      </c>
      <c r="D21" s="320">
        <f t="shared" si="0"/>
        <v>723</v>
      </c>
      <c r="E21" s="166">
        <f t="shared" si="0"/>
        <v>71</v>
      </c>
      <c r="F21" s="164">
        <f t="shared" si="1"/>
        <v>186.84210526315789</v>
      </c>
      <c r="G21" s="148">
        <f t="shared" si="2"/>
        <v>718</v>
      </c>
      <c r="H21" s="158">
        <f t="shared" si="3"/>
        <v>99.30843706777317</v>
      </c>
    </row>
    <row r="22" spans="1:13" ht="25.5" customHeight="1" x14ac:dyDescent="0.15">
      <c r="A22" s="580" t="s">
        <v>33</v>
      </c>
      <c r="B22" s="581"/>
      <c r="C22" s="346">
        <f t="shared" si="0"/>
        <v>42</v>
      </c>
      <c r="D22" s="320">
        <f t="shared" si="0"/>
        <v>276</v>
      </c>
      <c r="E22" s="166">
        <f t="shared" si="0"/>
        <v>21</v>
      </c>
      <c r="F22" s="164">
        <f t="shared" si="1"/>
        <v>50</v>
      </c>
      <c r="G22" s="148">
        <f t="shared" si="2"/>
        <v>298</v>
      </c>
      <c r="H22" s="158">
        <f t="shared" si="3"/>
        <v>107.97101449275361</v>
      </c>
    </row>
    <row r="23" spans="1:13" ht="25.5" customHeight="1" x14ac:dyDescent="0.15">
      <c r="A23" s="580" t="s">
        <v>34</v>
      </c>
      <c r="B23" s="581"/>
      <c r="C23" s="346">
        <f t="shared" si="0"/>
        <v>109</v>
      </c>
      <c r="D23" s="320">
        <f t="shared" si="0"/>
        <v>554</v>
      </c>
      <c r="E23" s="166">
        <f t="shared" si="0"/>
        <v>45</v>
      </c>
      <c r="F23" s="164">
        <f t="shared" si="1"/>
        <v>41.284403669724774</v>
      </c>
      <c r="G23" s="148">
        <f t="shared" si="2"/>
        <v>420</v>
      </c>
      <c r="H23" s="158">
        <f t="shared" si="3"/>
        <v>75.812274368231044</v>
      </c>
    </row>
    <row r="24" spans="1:13" ht="25.5" customHeight="1" x14ac:dyDescent="0.15">
      <c r="A24" s="580" t="s">
        <v>25</v>
      </c>
      <c r="B24" s="581"/>
      <c r="C24" s="346">
        <f t="shared" ref="C24:E29" si="4">C53+C82+C111</f>
        <v>443</v>
      </c>
      <c r="D24" s="320">
        <f t="shared" si="4"/>
        <v>4133</v>
      </c>
      <c r="E24" s="166">
        <f t="shared" si="4"/>
        <v>481</v>
      </c>
      <c r="F24" s="164">
        <f t="shared" si="1"/>
        <v>108.57787810383748</v>
      </c>
      <c r="G24" s="148">
        <f t="shared" si="2"/>
        <v>4996</v>
      </c>
      <c r="H24" s="158">
        <f t="shared" si="3"/>
        <v>120.88071618678926</v>
      </c>
    </row>
    <row r="25" spans="1:13" ht="25.5" customHeight="1" x14ac:dyDescent="0.15">
      <c r="A25" s="580" t="s">
        <v>26</v>
      </c>
      <c r="B25" s="581"/>
      <c r="C25" s="346">
        <f t="shared" si="4"/>
        <v>106</v>
      </c>
      <c r="D25" s="320">
        <f t="shared" si="4"/>
        <v>440</v>
      </c>
      <c r="E25" s="166">
        <f t="shared" si="4"/>
        <v>51</v>
      </c>
      <c r="F25" s="164">
        <f t="shared" si="1"/>
        <v>48.113207547169814</v>
      </c>
      <c r="G25" s="148">
        <f t="shared" si="2"/>
        <v>428</v>
      </c>
      <c r="H25" s="158">
        <f t="shared" si="3"/>
        <v>97.27272727272728</v>
      </c>
    </row>
    <row r="26" spans="1:13" ht="25.5" customHeight="1" x14ac:dyDescent="0.15">
      <c r="A26" s="580" t="s">
        <v>35</v>
      </c>
      <c r="B26" s="581"/>
      <c r="C26" s="346">
        <f t="shared" si="4"/>
        <v>14</v>
      </c>
      <c r="D26" s="320">
        <f t="shared" si="4"/>
        <v>247</v>
      </c>
      <c r="E26" s="166">
        <f t="shared" si="4"/>
        <v>9</v>
      </c>
      <c r="F26" s="164">
        <f t="shared" si="1"/>
        <v>64.285714285714292</v>
      </c>
      <c r="G26" s="148">
        <f t="shared" si="2"/>
        <v>231</v>
      </c>
      <c r="H26" s="158">
        <f t="shared" si="3"/>
        <v>93.522267206477736</v>
      </c>
      <c r="K26" s="2"/>
      <c r="L26" s="2"/>
      <c r="M26" s="2"/>
    </row>
    <row r="27" spans="1:13" ht="25.5" customHeight="1" x14ac:dyDescent="0.15">
      <c r="A27" s="580" t="s">
        <v>36</v>
      </c>
      <c r="B27" s="581"/>
      <c r="C27" s="346">
        <f t="shared" si="4"/>
        <v>14</v>
      </c>
      <c r="D27" s="320">
        <f t="shared" si="4"/>
        <v>154</v>
      </c>
      <c r="E27" s="166">
        <f t="shared" si="4"/>
        <v>24</v>
      </c>
      <c r="F27" s="164">
        <f t="shared" si="1"/>
        <v>171.42857142857142</v>
      </c>
      <c r="G27" s="148">
        <f t="shared" si="2"/>
        <v>180</v>
      </c>
      <c r="H27" s="158">
        <f t="shared" si="3"/>
        <v>116.88311688311688</v>
      </c>
    </row>
    <row r="28" spans="1:13" ht="25.5" customHeight="1" x14ac:dyDescent="0.15">
      <c r="A28" s="580" t="s">
        <v>3</v>
      </c>
      <c r="B28" s="581"/>
      <c r="C28" s="346">
        <f t="shared" si="4"/>
        <v>931</v>
      </c>
      <c r="D28" s="320">
        <f t="shared" si="4"/>
        <v>939</v>
      </c>
      <c r="E28" s="166">
        <f t="shared" si="4"/>
        <v>88</v>
      </c>
      <c r="F28" s="168">
        <f t="shared" si="1"/>
        <v>9.4522019334049414</v>
      </c>
      <c r="G28" s="148">
        <f t="shared" si="2"/>
        <v>935</v>
      </c>
      <c r="H28" s="158">
        <f t="shared" si="3"/>
        <v>99.574014909478166</v>
      </c>
    </row>
    <row r="29" spans="1:13" ht="25.5" customHeight="1" thickBot="1" x14ac:dyDescent="0.2">
      <c r="A29" s="575" t="s">
        <v>37</v>
      </c>
      <c r="B29" s="576"/>
      <c r="C29" s="208">
        <f t="shared" si="4"/>
        <v>297</v>
      </c>
      <c r="D29" s="380">
        <f t="shared" si="4"/>
        <v>1499</v>
      </c>
      <c r="E29" s="186">
        <f>E7-E8-E11-E14-E15-E16-E17-E18-E19-E20-E21-E22-E23-E24-E25-E26-E27-E28</f>
        <v>135</v>
      </c>
      <c r="F29" s="176">
        <f t="shared" si="1"/>
        <v>45.454545454545453</v>
      </c>
      <c r="G29" s="151">
        <f t="shared" si="2"/>
        <v>1454</v>
      </c>
      <c r="H29" s="157">
        <f t="shared" si="3"/>
        <v>96.997998665777189</v>
      </c>
    </row>
    <row r="30" spans="1:13" ht="25.5" customHeight="1" x14ac:dyDescent="0.15"/>
    <row r="31" spans="1:13" ht="21.75" customHeight="1" x14ac:dyDescent="0.15">
      <c r="A31" s="300" t="s">
        <v>47</v>
      </c>
      <c r="B31" s="300"/>
      <c r="C31" s="300"/>
      <c r="D31" s="300"/>
      <c r="E31" s="301"/>
      <c r="F31" s="301"/>
      <c r="G31" s="300"/>
      <c r="H31" s="300"/>
    </row>
    <row r="32" spans="1:13" ht="43.5" customHeight="1" thickBot="1" x14ac:dyDescent="0.2">
      <c r="A32" s="302"/>
      <c r="B32" s="302"/>
      <c r="C32" s="302"/>
      <c r="D32" s="303"/>
      <c r="E32" s="303"/>
      <c r="F32" s="303"/>
      <c r="G32" s="593" t="s">
        <v>44</v>
      </c>
      <c r="H32" s="593"/>
    </row>
    <row r="33" spans="1:11" ht="24" customHeight="1" x14ac:dyDescent="0.15">
      <c r="A33" s="567" t="s">
        <v>61</v>
      </c>
      <c r="B33" s="568"/>
      <c r="C33" s="573" t="s">
        <v>158</v>
      </c>
      <c r="D33" s="574"/>
      <c r="E33" s="573" t="s">
        <v>162</v>
      </c>
      <c r="F33" s="577"/>
      <c r="G33" s="577"/>
      <c r="H33" s="578"/>
      <c r="J33" s="216"/>
      <c r="K33" s="215"/>
    </row>
    <row r="34" spans="1:11" ht="25.5" customHeight="1" x14ac:dyDescent="0.15">
      <c r="A34" s="569"/>
      <c r="B34" s="570"/>
      <c r="C34" s="363"/>
      <c r="D34" s="364" t="s">
        <v>170</v>
      </c>
      <c r="E34" s="365"/>
      <c r="F34" s="366"/>
      <c r="G34" s="364" t="s">
        <v>170</v>
      </c>
      <c r="H34" s="373"/>
    </row>
    <row r="35" spans="1:11" ht="25.5" customHeight="1" thickBot="1" x14ac:dyDescent="0.2">
      <c r="A35" s="571"/>
      <c r="B35" s="572"/>
      <c r="C35" s="367" t="s">
        <v>171</v>
      </c>
      <c r="D35" s="367" t="s">
        <v>45</v>
      </c>
      <c r="E35" s="367" t="s">
        <v>171</v>
      </c>
      <c r="F35" s="368" t="s">
        <v>46</v>
      </c>
      <c r="G35" s="367" t="s">
        <v>45</v>
      </c>
      <c r="H35" s="374" t="s">
        <v>46</v>
      </c>
    </row>
    <row r="36" spans="1:11" ht="25.5" customHeight="1" thickTop="1" thickBot="1" x14ac:dyDescent="0.2">
      <c r="A36" s="582" t="s">
        <v>0</v>
      </c>
      <c r="B36" s="583"/>
      <c r="C36" s="210">
        <f>D36-기타!B3</f>
        <v>1538</v>
      </c>
      <c r="D36" s="212">
        <f>군산항!E12</f>
        <v>15428</v>
      </c>
      <c r="E36" s="210">
        <f>G36-기타!F3</f>
        <v>1327</v>
      </c>
      <c r="F36" s="145">
        <f>E36/C36*100</f>
        <v>86.280884265279596</v>
      </c>
      <c r="G36" s="145">
        <f>군산항!I12</f>
        <v>14633</v>
      </c>
      <c r="H36" s="78">
        <f>G36/D36*100</f>
        <v>94.847031371532282</v>
      </c>
    </row>
    <row r="37" spans="1:11" ht="25.5" customHeight="1" thickTop="1" x14ac:dyDescent="0.15">
      <c r="A37" s="591" t="s">
        <v>62</v>
      </c>
      <c r="B37" s="592"/>
      <c r="C37" s="146">
        <f>D37-기타!B4</f>
        <v>92</v>
      </c>
      <c r="D37" s="167">
        <f>군산항!E13</f>
        <v>931</v>
      </c>
      <c r="E37" s="146">
        <f>G37-기타!F4</f>
        <v>117</v>
      </c>
      <c r="F37" s="147">
        <f t="shared" ref="F37:F58" si="5">E37/C37*100</f>
        <v>127.17391304347827</v>
      </c>
      <c r="G37" s="147">
        <f>군산항!I13</f>
        <v>777</v>
      </c>
      <c r="H37" s="153">
        <f t="shared" ref="H37:H58" si="6">G37/D37*100</f>
        <v>83.458646616541358</v>
      </c>
    </row>
    <row r="38" spans="1:11" ht="25.5" customHeight="1" x14ac:dyDescent="0.15">
      <c r="A38" s="594"/>
      <c r="B38" s="403" t="s">
        <v>63</v>
      </c>
      <c r="C38" s="188">
        <f>D38-기타!B5</f>
        <v>92</v>
      </c>
      <c r="D38" s="168">
        <f>군산항!E14</f>
        <v>804</v>
      </c>
      <c r="E38" s="188">
        <f>G38-기타!F5</f>
        <v>72</v>
      </c>
      <c r="F38" s="148">
        <f t="shared" si="5"/>
        <v>78.260869565217391</v>
      </c>
      <c r="G38" s="148">
        <f>군산항!I14</f>
        <v>623</v>
      </c>
      <c r="H38" s="154">
        <f t="shared" si="6"/>
        <v>77.487562189054728</v>
      </c>
    </row>
    <row r="39" spans="1:11" ht="25.5" customHeight="1" thickBot="1" x14ac:dyDescent="0.2">
      <c r="A39" s="590"/>
      <c r="B39" s="144" t="s">
        <v>64</v>
      </c>
      <c r="C39" s="149">
        <f>D39-기타!B6</f>
        <v>0</v>
      </c>
      <c r="D39" s="170">
        <f>군산항!E15</f>
        <v>127</v>
      </c>
      <c r="E39" s="149">
        <f>G39-기타!F6</f>
        <v>45</v>
      </c>
      <c r="F39" s="150" t="e">
        <f t="shared" si="5"/>
        <v>#DIV/0!</v>
      </c>
      <c r="G39" s="150">
        <f>군산항!I15</f>
        <v>154</v>
      </c>
      <c r="H39" s="155">
        <f t="shared" si="6"/>
        <v>121.25984251968505</v>
      </c>
    </row>
    <row r="40" spans="1:11" ht="25.5" customHeight="1" thickTop="1" x14ac:dyDescent="0.15">
      <c r="A40" s="588" t="s">
        <v>65</v>
      </c>
      <c r="B40" s="585"/>
      <c r="C40" s="152">
        <f>D40-기타!B7</f>
        <v>464</v>
      </c>
      <c r="D40" s="212">
        <f>군산항!E16</f>
        <v>5594</v>
      </c>
      <c r="E40" s="152">
        <f>G40-기타!F7</f>
        <v>429</v>
      </c>
      <c r="F40" s="210">
        <f t="shared" si="5"/>
        <v>92.456896551724128</v>
      </c>
      <c r="G40" s="145">
        <f>군산항!I16</f>
        <v>5337</v>
      </c>
      <c r="H40" s="78">
        <f t="shared" si="6"/>
        <v>95.405791919914193</v>
      </c>
    </row>
    <row r="41" spans="1:11" ht="25.5" customHeight="1" x14ac:dyDescent="0.15">
      <c r="A41" s="589"/>
      <c r="B41" s="403" t="s">
        <v>63</v>
      </c>
      <c r="C41" s="188">
        <f>D41-기타!B8</f>
        <v>215</v>
      </c>
      <c r="D41" s="168">
        <f>군산항!E17</f>
        <v>2880</v>
      </c>
      <c r="E41" s="188">
        <f>G41-기타!F8</f>
        <v>174</v>
      </c>
      <c r="F41" s="148">
        <f t="shared" si="5"/>
        <v>80.930232558139537</v>
      </c>
      <c r="G41" s="148">
        <f>군산항!I17</f>
        <v>2731</v>
      </c>
      <c r="H41" s="154">
        <f t="shared" si="6"/>
        <v>94.826388888888886</v>
      </c>
    </row>
    <row r="42" spans="1:11" ht="25.5" customHeight="1" thickBot="1" x14ac:dyDescent="0.2">
      <c r="A42" s="590"/>
      <c r="B42" s="144" t="s">
        <v>66</v>
      </c>
      <c r="C42" s="133">
        <f>D42-기타!B9</f>
        <v>249</v>
      </c>
      <c r="D42" s="182">
        <f>군산항!E18</f>
        <v>2714</v>
      </c>
      <c r="E42" s="133">
        <f>G42-기타!F9</f>
        <v>255</v>
      </c>
      <c r="F42" s="138">
        <f t="shared" si="5"/>
        <v>102.40963855421687</v>
      </c>
      <c r="G42" s="138">
        <f>군산항!I18</f>
        <v>2606</v>
      </c>
      <c r="H42" s="139">
        <f t="shared" si="6"/>
        <v>96.020633750921149</v>
      </c>
    </row>
    <row r="43" spans="1:11" ht="25.5" customHeight="1" thickTop="1" x14ac:dyDescent="0.15">
      <c r="A43" s="591" t="s">
        <v>111</v>
      </c>
      <c r="B43" s="592"/>
      <c r="C43" s="146">
        <f>D43-기타!B10</f>
        <v>212</v>
      </c>
      <c r="D43" s="167">
        <f>군산항!E19</f>
        <v>1718</v>
      </c>
      <c r="E43" s="146">
        <f>G43-기타!F10</f>
        <v>114</v>
      </c>
      <c r="F43" s="147">
        <f t="shared" si="5"/>
        <v>53.773584905660378</v>
      </c>
      <c r="G43" s="147">
        <f>군산항!I19</f>
        <v>1584</v>
      </c>
      <c r="H43" s="153">
        <f t="shared" si="6"/>
        <v>92.200232828870782</v>
      </c>
    </row>
    <row r="44" spans="1:11" ht="25.5" customHeight="1" x14ac:dyDescent="0.15">
      <c r="A44" s="580" t="s">
        <v>30</v>
      </c>
      <c r="B44" s="581"/>
      <c r="C44" s="188">
        <f>D44-기타!B11</f>
        <v>0</v>
      </c>
      <c r="D44" s="168">
        <f>군산항!E20</f>
        <v>0</v>
      </c>
      <c r="E44" s="188">
        <f>G44-기타!F11</f>
        <v>0</v>
      </c>
      <c r="F44" s="148" t="e">
        <f t="shared" si="5"/>
        <v>#DIV/0!</v>
      </c>
      <c r="G44" s="148">
        <f>군산항!I20</f>
        <v>0</v>
      </c>
      <c r="H44" s="154" t="e">
        <f t="shared" si="6"/>
        <v>#DIV/0!</v>
      </c>
    </row>
    <row r="45" spans="1:11" ht="25.5" customHeight="1" x14ac:dyDescent="0.15">
      <c r="A45" s="580" t="s">
        <v>41</v>
      </c>
      <c r="B45" s="581"/>
      <c r="C45" s="188">
        <f>D45-기타!B12</f>
        <v>5</v>
      </c>
      <c r="D45" s="168">
        <f>군산항!E21</f>
        <v>145</v>
      </c>
      <c r="E45" s="188">
        <f>G45-기타!F12</f>
        <v>6</v>
      </c>
      <c r="F45" s="148">
        <f t="shared" si="5"/>
        <v>120</v>
      </c>
      <c r="G45" s="148">
        <f>군산항!I21</f>
        <v>68</v>
      </c>
      <c r="H45" s="154">
        <f t="shared" si="6"/>
        <v>46.896551724137929</v>
      </c>
    </row>
    <row r="46" spans="1:11" ht="25.5" customHeight="1" x14ac:dyDescent="0.15">
      <c r="A46" s="580" t="s">
        <v>31</v>
      </c>
      <c r="B46" s="581"/>
      <c r="C46" s="188">
        <f>D46-기타!B13</f>
        <v>121</v>
      </c>
      <c r="D46" s="168">
        <f>군산항!E22</f>
        <v>664</v>
      </c>
      <c r="E46" s="188">
        <f>G46-기타!F13</f>
        <v>70</v>
      </c>
      <c r="F46" s="148">
        <f t="shared" si="5"/>
        <v>57.851239669421481</v>
      </c>
      <c r="G46" s="148">
        <f>군산항!I22</f>
        <v>625</v>
      </c>
      <c r="H46" s="154">
        <f t="shared" si="6"/>
        <v>94.126506024096386</v>
      </c>
    </row>
    <row r="47" spans="1:11" ht="25.5" customHeight="1" x14ac:dyDescent="0.15">
      <c r="A47" s="580" t="s">
        <v>4</v>
      </c>
      <c r="B47" s="581"/>
      <c r="C47" s="188">
        <f>D47-기타!B14</f>
        <v>0</v>
      </c>
      <c r="D47" s="168">
        <f>군산항!E23</f>
        <v>0</v>
      </c>
      <c r="E47" s="188">
        <f>G47-기타!F14</f>
        <v>0</v>
      </c>
      <c r="F47" s="148" t="e">
        <f t="shared" si="5"/>
        <v>#DIV/0!</v>
      </c>
      <c r="G47" s="148">
        <f>군산항!I23</f>
        <v>0</v>
      </c>
      <c r="H47" s="154" t="e">
        <f t="shared" si="6"/>
        <v>#DIV/0!</v>
      </c>
    </row>
    <row r="48" spans="1:11" ht="25.5" customHeight="1" x14ac:dyDescent="0.15">
      <c r="A48" s="580" t="s">
        <v>32</v>
      </c>
      <c r="B48" s="581"/>
      <c r="C48" s="188">
        <f>D48-기타!B15</f>
        <v>42</v>
      </c>
      <c r="D48" s="168">
        <f>군산항!E24</f>
        <v>399</v>
      </c>
      <c r="E48" s="188">
        <f>G48-기타!F15</f>
        <v>35</v>
      </c>
      <c r="F48" s="148">
        <f t="shared" si="5"/>
        <v>83.333333333333343</v>
      </c>
      <c r="G48" s="148">
        <f>군산항!I24</f>
        <v>389</v>
      </c>
      <c r="H48" s="154">
        <f t="shared" si="6"/>
        <v>97.493734335839605</v>
      </c>
    </row>
    <row r="49" spans="1:14" s="2" customFormat="1" ht="25.5" customHeight="1" x14ac:dyDescent="0.15">
      <c r="A49" s="580" t="s">
        <v>132</v>
      </c>
      <c r="B49" s="581"/>
      <c r="C49" s="188">
        <f>D49-기타!B16</f>
        <v>89</v>
      </c>
      <c r="D49" s="168">
        <f>군산항!E25</f>
        <v>940</v>
      </c>
      <c r="E49" s="188">
        <f>G49-기타!F16</f>
        <v>67</v>
      </c>
      <c r="F49" s="148">
        <f t="shared" si="5"/>
        <v>75.280898876404493</v>
      </c>
      <c r="G49" s="148">
        <f>군산항!I25</f>
        <v>541</v>
      </c>
      <c r="H49" s="154">
        <f t="shared" si="6"/>
        <v>57.553191489361701</v>
      </c>
      <c r="J49" s="299"/>
      <c r="K49" s="299"/>
      <c r="L49" s="299"/>
      <c r="M49" s="299"/>
      <c r="N49" s="299"/>
    </row>
    <row r="50" spans="1:14" ht="25.5" customHeight="1" x14ac:dyDescent="0.15">
      <c r="A50" s="580" t="s">
        <v>2</v>
      </c>
      <c r="B50" s="581"/>
      <c r="C50" s="188">
        <f>D50-기타!B17</f>
        <v>38</v>
      </c>
      <c r="D50" s="168">
        <f>군산항!E26</f>
        <v>723</v>
      </c>
      <c r="E50" s="188">
        <f>G50-기타!F17</f>
        <v>71</v>
      </c>
      <c r="F50" s="148">
        <f t="shared" si="5"/>
        <v>186.84210526315789</v>
      </c>
      <c r="G50" s="148">
        <f>군산항!I26</f>
        <v>718</v>
      </c>
      <c r="H50" s="154">
        <f t="shared" si="6"/>
        <v>99.30843706777317</v>
      </c>
    </row>
    <row r="51" spans="1:14" ht="25.5" customHeight="1" x14ac:dyDescent="0.15">
      <c r="A51" s="580" t="s">
        <v>33</v>
      </c>
      <c r="B51" s="581"/>
      <c r="C51" s="188">
        <f>D51-기타!B18</f>
        <v>22</v>
      </c>
      <c r="D51" s="168">
        <f>군산항!E27</f>
        <v>253</v>
      </c>
      <c r="E51" s="188">
        <f>G51-기타!F18</f>
        <v>19</v>
      </c>
      <c r="F51" s="148">
        <f t="shared" si="5"/>
        <v>86.36363636363636</v>
      </c>
      <c r="G51" s="148">
        <f>군산항!I27</f>
        <v>272</v>
      </c>
      <c r="H51" s="154">
        <f t="shared" si="6"/>
        <v>107.50988142292491</v>
      </c>
    </row>
    <row r="52" spans="1:14" ht="25.5" customHeight="1" x14ac:dyDescent="0.15">
      <c r="A52" s="580" t="s">
        <v>34</v>
      </c>
      <c r="B52" s="581"/>
      <c r="C52" s="188">
        <f>D52-기타!B19</f>
        <v>42</v>
      </c>
      <c r="D52" s="168">
        <f>군산항!E28</f>
        <v>440</v>
      </c>
      <c r="E52" s="188">
        <f>G52-기타!F19</f>
        <v>34</v>
      </c>
      <c r="F52" s="148">
        <f t="shared" si="5"/>
        <v>80.952380952380949</v>
      </c>
      <c r="G52" s="148">
        <f>군산항!I28</f>
        <v>319</v>
      </c>
      <c r="H52" s="154">
        <f t="shared" si="6"/>
        <v>72.5</v>
      </c>
    </row>
    <row r="53" spans="1:14" ht="25.5" customHeight="1" x14ac:dyDescent="0.15">
      <c r="A53" s="580" t="s">
        <v>25</v>
      </c>
      <c r="B53" s="581"/>
      <c r="C53" s="188">
        <f>D53-기타!B20</f>
        <v>245</v>
      </c>
      <c r="D53" s="168">
        <f>군산항!E29</f>
        <v>1953</v>
      </c>
      <c r="E53" s="188">
        <f>G53-기타!F20</f>
        <v>203</v>
      </c>
      <c r="F53" s="148">
        <f t="shared" si="5"/>
        <v>82.857142857142861</v>
      </c>
      <c r="G53" s="148">
        <f>군산항!I29</f>
        <v>2299</v>
      </c>
      <c r="H53" s="154">
        <f t="shared" si="6"/>
        <v>117.71633384536611</v>
      </c>
    </row>
    <row r="54" spans="1:14" ht="25.5" customHeight="1" x14ac:dyDescent="0.15">
      <c r="A54" s="580" t="s">
        <v>26</v>
      </c>
      <c r="B54" s="581"/>
      <c r="C54" s="188">
        <f>D54-기타!B21</f>
        <v>50</v>
      </c>
      <c r="D54" s="168">
        <f>군산항!E30</f>
        <v>333</v>
      </c>
      <c r="E54" s="188">
        <f>G54-기타!F21</f>
        <v>43</v>
      </c>
      <c r="F54" s="148">
        <f t="shared" si="5"/>
        <v>86</v>
      </c>
      <c r="G54" s="148">
        <f>군산항!I30</f>
        <v>346</v>
      </c>
      <c r="H54" s="154">
        <f t="shared" si="6"/>
        <v>103.9039039039039</v>
      </c>
    </row>
    <row r="55" spans="1:14" ht="25.5" customHeight="1" x14ac:dyDescent="0.15">
      <c r="A55" s="580" t="s">
        <v>35</v>
      </c>
      <c r="B55" s="581"/>
      <c r="C55" s="188">
        <f>D55-기타!B22</f>
        <v>14</v>
      </c>
      <c r="D55" s="168">
        <f>군산항!E31</f>
        <v>247</v>
      </c>
      <c r="E55" s="188">
        <f>G55-기타!F22</f>
        <v>9</v>
      </c>
      <c r="F55" s="148">
        <f t="shared" si="5"/>
        <v>64.285714285714292</v>
      </c>
      <c r="G55" s="148">
        <f>군산항!I31</f>
        <v>231</v>
      </c>
      <c r="H55" s="154">
        <f t="shared" si="6"/>
        <v>93.522267206477736</v>
      </c>
    </row>
    <row r="56" spans="1:14" ht="25.5" customHeight="1" x14ac:dyDescent="0.15">
      <c r="A56" s="580" t="s">
        <v>36</v>
      </c>
      <c r="B56" s="581"/>
      <c r="C56" s="188">
        <f>D56-기타!B23</f>
        <v>14</v>
      </c>
      <c r="D56" s="168">
        <f>군산항!E32</f>
        <v>154</v>
      </c>
      <c r="E56" s="188">
        <f>G56-기타!F23</f>
        <v>24</v>
      </c>
      <c r="F56" s="148">
        <f t="shared" si="5"/>
        <v>171.42857142857142</v>
      </c>
      <c r="G56" s="148">
        <f>군산항!I32</f>
        <v>174</v>
      </c>
      <c r="H56" s="154">
        <f t="shared" si="6"/>
        <v>112.98701298701299</v>
      </c>
    </row>
    <row r="57" spans="1:14" ht="25.5" customHeight="1" x14ac:dyDescent="0.15">
      <c r="A57" s="580" t="s">
        <v>3</v>
      </c>
      <c r="B57" s="581"/>
      <c r="C57" s="188">
        <f>D57-기타!B24</f>
        <v>0</v>
      </c>
      <c r="D57" s="168">
        <f>군산항!E33</f>
        <v>1</v>
      </c>
      <c r="E57" s="188">
        <f>G57-기타!F24</f>
        <v>1</v>
      </c>
      <c r="F57" s="148" t="e">
        <f t="shared" si="5"/>
        <v>#DIV/0!</v>
      </c>
      <c r="G57" s="148">
        <f>군산항!I33</f>
        <v>6</v>
      </c>
      <c r="H57" s="154">
        <f t="shared" si="6"/>
        <v>600</v>
      </c>
    </row>
    <row r="58" spans="1:14" ht="25.5" customHeight="1" thickBot="1" x14ac:dyDescent="0.2">
      <c r="A58" s="575" t="s">
        <v>37</v>
      </c>
      <c r="B58" s="576"/>
      <c r="C58" s="132">
        <f>D58-기타!B25</f>
        <v>88</v>
      </c>
      <c r="D58" s="176">
        <f>군산항!E34</f>
        <v>933</v>
      </c>
      <c r="E58" s="132">
        <f>G58-기타!F25</f>
        <v>85</v>
      </c>
      <c r="F58" s="151">
        <f t="shared" si="5"/>
        <v>96.590909090909093</v>
      </c>
      <c r="G58" s="135">
        <f>군산항!I34</f>
        <v>947</v>
      </c>
      <c r="H58" s="79">
        <f t="shared" si="6"/>
        <v>101.50053590568061</v>
      </c>
    </row>
    <row r="59" spans="1:14" ht="25.5" customHeight="1" x14ac:dyDescent="0.15"/>
    <row r="60" spans="1:14" ht="21" customHeight="1" x14ac:dyDescent="0.15">
      <c r="A60" s="300" t="s">
        <v>48</v>
      </c>
      <c r="B60" s="300"/>
      <c r="C60" s="300"/>
      <c r="D60" s="300"/>
      <c r="E60" s="301"/>
      <c r="F60" s="301"/>
      <c r="G60" s="300"/>
      <c r="H60" s="300"/>
    </row>
    <row r="61" spans="1:14" ht="30" customHeight="1" thickBot="1" x14ac:dyDescent="0.2">
      <c r="A61" s="302"/>
      <c r="B61" s="302"/>
      <c r="C61" s="302"/>
      <c r="D61" s="303"/>
      <c r="E61" s="303"/>
      <c r="F61" s="303"/>
      <c r="G61" s="593" t="s">
        <v>44</v>
      </c>
      <c r="H61" s="593"/>
    </row>
    <row r="62" spans="1:14" ht="24" customHeight="1" x14ac:dyDescent="0.15">
      <c r="A62" s="567" t="s">
        <v>61</v>
      </c>
      <c r="B62" s="568"/>
      <c r="C62" s="573" t="s">
        <v>158</v>
      </c>
      <c r="D62" s="574"/>
      <c r="E62" s="573" t="s">
        <v>162</v>
      </c>
      <c r="F62" s="577"/>
      <c r="G62" s="577"/>
      <c r="H62" s="578"/>
      <c r="J62" s="216"/>
      <c r="K62" s="215"/>
    </row>
    <row r="63" spans="1:14" ht="25.5" customHeight="1" x14ac:dyDescent="0.15">
      <c r="A63" s="569"/>
      <c r="B63" s="570"/>
      <c r="C63" s="363"/>
      <c r="D63" s="364" t="s">
        <v>170</v>
      </c>
      <c r="E63" s="365"/>
      <c r="F63" s="366"/>
      <c r="G63" s="364" t="s">
        <v>170</v>
      </c>
      <c r="H63" s="373"/>
    </row>
    <row r="64" spans="1:14" ht="25.5" customHeight="1" thickBot="1" x14ac:dyDescent="0.2">
      <c r="A64" s="571"/>
      <c r="B64" s="572"/>
      <c r="C64" s="367" t="s">
        <v>171</v>
      </c>
      <c r="D64" s="367" t="s">
        <v>45</v>
      </c>
      <c r="E64" s="367" t="s">
        <v>171</v>
      </c>
      <c r="F64" s="368" t="s">
        <v>46</v>
      </c>
      <c r="G64" s="367" t="s">
        <v>45</v>
      </c>
      <c r="H64" s="374" t="s">
        <v>46</v>
      </c>
    </row>
    <row r="65" spans="1:8" ht="25.5" customHeight="1" thickTop="1" thickBot="1" x14ac:dyDescent="0.2">
      <c r="A65" s="582" t="s">
        <v>0</v>
      </c>
      <c r="B65" s="583"/>
      <c r="C65" s="210">
        <f>D65-기타!C3</f>
        <v>310</v>
      </c>
      <c r="D65" s="209">
        <f>군산항!F12</f>
        <v>2973</v>
      </c>
      <c r="E65" s="210">
        <f>G65-기타!G3</f>
        <v>328</v>
      </c>
      <c r="F65" s="145">
        <f>E65/C65*100</f>
        <v>105.80645161290323</v>
      </c>
      <c r="G65" s="145">
        <f>군산항!J12</f>
        <v>3368</v>
      </c>
      <c r="H65" s="323">
        <f>G65/D65*100</f>
        <v>113.28624285233771</v>
      </c>
    </row>
    <row r="66" spans="1:8" ht="25.5" customHeight="1" thickTop="1" x14ac:dyDescent="0.15">
      <c r="A66" s="588" t="s">
        <v>62</v>
      </c>
      <c r="B66" s="585"/>
      <c r="C66" s="152">
        <f>D66-기타!C4</f>
        <v>0</v>
      </c>
      <c r="D66" s="177">
        <f>군산항!F13</f>
        <v>39</v>
      </c>
      <c r="E66" s="152">
        <f>G66-기타!G4</f>
        <v>0</v>
      </c>
      <c r="F66" s="145" t="e">
        <f t="shared" ref="F66:F87" si="7">E66/C66*100</f>
        <v>#DIV/0!</v>
      </c>
      <c r="G66" s="210">
        <f>군산항!J13</f>
        <v>59</v>
      </c>
      <c r="H66" s="323">
        <f t="shared" ref="H66:H87" si="8">G66/D66*100</f>
        <v>151.28205128205127</v>
      </c>
    </row>
    <row r="67" spans="1:8" ht="25.5" customHeight="1" x14ac:dyDescent="0.15">
      <c r="A67" s="589"/>
      <c r="B67" s="403" t="s">
        <v>63</v>
      </c>
      <c r="C67" s="188">
        <f>군산항!F14</f>
        <v>0</v>
      </c>
      <c r="D67" s="130">
        <f>군산항!F14</f>
        <v>0</v>
      </c>
      <c r="E67" s="188">
        <f>G67-기타!G5</f>
        <v>0</v>
      </c>
      <c r="F67" s="148" t="e">
        <f t="shared" si="7"/>
        <v>#DIV/0!</v>
      </c>
      <c r="G67" s="187">
        <f>군산항!J14</f>
        <v>0</v>
      </c>
      <c r="H67" s="377" t="e">
        <f t="shared" si="8"/>
        <v>#DIV/0!</v>
      </c>
    </row>
    <row r="68" spans="1:8" ht="25.5" customHeight="1" thickBot="1" x14ac:dyDescent="0.2">
      <c r="A68" s="590"/>
      <c r="B68" s="144" t="s">
        <v>64</v>
      </c>
      <c r="C68" s="178">
        <f>D68-기타!C6</f>
        <v>0</v>
      </c>
      <c r="D68" s="179">
        <f>군산항!F15</f>
        <v>39</v>
      </c>
      <c r="E68" s="178">
        <f>G68-기타!G6</f>
        <v>0</v>
      </c>
      <c r="F68" s="180" t="e">
        <f t="shared" si="7"/>
        <v>#DIV/0!</v>
      </c>
      <c r="G68" s="137">
        <f>군산항!J15</f>
        <v>59</v>
      </c>
      <c r="H68" s="181">
        <f t="shared" si="8"/>
        <v>151.28205128205127</v>
      </c>
    </row>
    <row r="69" spans="1:8" ht="25.5" customHeight="1" thickTop="1" thickBot="1" x14ac:dyDescent="0.2">
      <c r="A69" s="588" t="s">
        <v>65</v>
      </c>
      <c r="B69" s="585"/>
      <c r="C69" s="152">
        <f>D69-기타!C7</f>
        <v>3</v>
      </c>
      <c r="D69" s="209">
        <f>군산항!F16</f>
        <v>18</v>
      </c>
      <c r="E69" s="152">
        <f>G69-기타!G7</f>
        <v>3</v>
      </c>
      <c r="F69" s="147">
        <f t="shared" si="7"/>
        <v>100</v>
      </c>
      <c r="G69" s="210">
        <f>군산항!J16</f>
        <v>21</v>
      </c>
      <c r="H69" s="376">
        <f t="shared" si="8"/>
        <v>116.66666666666667</v>
      </c>
    </row>
    <row r="70" spans="1:8" ht="25.5" customHeight="1" thickTop="1" thickBot="1" x14ac:dyDescent="0.2">
      <c r="A70" s="589"/>
      <c r="B70" s="403" t="s">
        <v>63</v>
      </c>
      <c r="C70" s="146">
        <f>D70-기타!C8</f>
        <v>0</v>
      </c>
      <c r="D70" s="209">
        <f>군산항!F17</f>
        <v>0</v>
      </c>
      <c r="E70" s="146">
        <f>G70-기타!G8</f>
        <v>0</v>
      </c>
      <c r="F70" s="148" t="e">
        <f t="shared" si="7"/>
        <v>#DIV/0!</v>
      </c>
      <c r="G70" s="187">
        <f>군산항!J17</f>
        <v>0</v>
      </c>
      <c r="H70" s="377" t="e">
        <f t="shared" si="8"/>
        <v>#DIV/0!</v>
      </c>
    </row>
    <row r="71" spans="1:8" ht="25.5" customHeight="1" thickTop="1" thickBot="1" x14ac:dyDescent="0.2">
      <c r="A71" s="590"/>
      <c r="B71" s="144" t="s">
        <v>66</v>
      </c>
      <c r="C71" s="152">
        <f>D71-기타!C9</f>
        <v>3</v>
      </c>
      <c r="D71" s="209">
        <f>군산항!F18</f>
        <v>18</v>
      </c>
      <c r="E71" s="152">
        <f>G71-기타!G9</f>
        <v>3</v>
      </c>
      <c r="F71" s="150">
        <f t="shared" si="7"/>
        <v>100</v>
      </c>
      <c r="G71" s="137">
        <f>군산항!J18</f>
        <v>21</v>
      </c>
      <c r="H71" s="378">
        <f t="shared" si="8"/>
        <v>116.66666666666667</v>
      </c>
    </row>
    <row r="72" spans="1:8" ht="25.5" customHeight="1" thickTop="1" x14ac:dyDescent="0.15">
      <c r="A72" s="591" t="s">
        <v>111</v>
      </c>
      <c r="B72" s="592"/>
      <c r="C72" s="146">
        <f>D72-기타!C10</f>
        <v>0</v>
      </c>
      <c r="D72" s="129">
        <f>군산항!F19</f>
        <v>0</v>
      </c>
      <c r="E72" s="146">
        <f>G72-기타!G10</f>
        <v>0</v>
      </c>
      <c r="F72" s="147" t="e">
        <f t="shared" si="7"/>
        <v>#DIV/0!</v>
      </c>
      <c r="G72" s="163">
        <f>군산항!J19</f>
        <v>0</v>
      </c>
      <c r="H72" s="376" t="e">
        <f t="shared" si="8"/>
        <v>#DIV/0!</v>
      </c>
    </row>
    <row r="73" spans="1:8" ht="25.5" customHeight="1" x14ac:dyDescent="0.15">
      <c r="A73" s="580" t="s">
        <v>30</v>
      </c>
      <c r="B73" s="581"/>
      <c r="C73" s="188">
        <f>D73-기타!C11</f>
        <v>0</v>
      </c>
      <c r="D73" s="130">
        <f>군산항!F20</f>
        <v>0</v>
      </c>
      <c r="E73" s="188">
        <f>G73-기타!G11</f>
        <v>0</v>
      </c>
      <c r="F73" s="148" t="e">
        <f t="shared" si="7"/>
        <v>#DIV/0!</v>
      </c>
      <c r="G73" s="187">
        <f>군산항!J20</f>
        <v>0</v>
      </c>
      <c r="H73" s="377" t="e">
        <f t="shared" si="8"/>
        <v>#DIV/0!</v>
      </c>
    </row>
    <row r="74" spans="1:8" ht="25.5" customHeight="1" x14ac:dyDescent="0.15">
      <c r="A74" s="580" t="s">
        <v>41</v>
      </c>
      <c r="B74" s="581"/>
      <c r="C74" s="188">
        <f>D74-기타!C12</f>
        <v>0</v>
      </c>
      <c r="D74" s="130">
        <f>군산항!F21</f>
        <v>0</v>
      </c>
      <c r="E74" s="188">
        <f>G74-기타!G12</f>
        <v>0</v>
      </c>
      <c r="F74" s="148" t="e">
        <f t="shared" si="7"/>
        <v>#DIV/0!</v>
      </c>
      <c r="G74" s="187">
        <f>군산항!J21</f>
        <v>0</v>
      </c>
      <c r="H74" s="377" t="e">
        <f t="shared" si="8"/>
        <v>#DIV/0!</v>
      </c>
    </row>
    <row r="75" spans="1:8" ht="25.5" customHeight="1" x14ac:dyDescent="0.15">
      <c r="A75" s="580" t="s">
        <v>31</v>
      </c>
      <c r="B75" s="581"/>
      <c r="C75" s="188">
        <f>D75-기타!C13</f>
        <v>0</v>
      </c>
      <c r="D75" s="130">
        <f>군산항!F22</f>
        <v>2</v>
      </c>
      <c r="E75" s="188">
        <f>G75-기타!G13</f>
        <v>0</v>
      </c>
      <c r="F75" s="148" t="e">
        <f t="shared" si="7"/>
        <v>#DIV/0!</v>
      </c>
      <c r="G75" s="187">
        <f>군산항!J22</f>
        <v>3</v>
      </c>
      <c r="H75" s="377">
        <f t="shared" si="8"/>
        <v>150</v>
      </c>
    </row>
    <row r="76" spans="1:8" ht="25.5" customHeight="1" x14ac:dyDescent="0.15">
      <c r="A76" s="580" t="s">
        <v>4</v>
      </c>
      <c r="B76" s="581"/>
      <c r="C76" s="188">
        <f>D76-기타!C14</f>
        <v>0</v>
      </c>
      <c r="D76" s="130">
        <f>군산항!F23</f>
        <v>0</v>
      </c>
      <c r="E76" s="188">
        <f>G76-기타!G14</f>
        <v>0</v>
      </c>
      <c r="F76" s="148" t="e">
        <f t="shared" si="7"/>
        <v>#DIV/0!</v>
      </c>
      <c r="G76" s="187">
        <f>군산항!J23</f>
        <v>0</v>
      </c>
      <c r="H76" s="377" t="e">
        <f t="shared" si="8"/>
        <v>#DIV/0!</v>
      </c>
    </row>
    <row r="77" spans="1:8" ht="25.5" customHeight="1" x14ac:dyDescent="0.15">
      <c r="A77" s="580" t="s">
        <v>32</v>
      </c>
      <c r="B77" s="581"/>
      <c r="C77" s="188">
        <f>D77-기타!C15</f>
        <v>0</v>
      </c>
      <c r="D77" s="130">
        <f>군산항!F24</f>
        <v>0</v>
      </c>
      <c r="E77" s="188">
        <f>G77-기타!G15</f>
        <v>0</v>
      </c>
      <c r="F77" s="148" t="e">
        <f t="shared" si="7"/>
        <v>#DIV/0!</v>
      </c>
      <c r="G77" s="187">
        <f>군산항!J24</f>
        <v>0</v>
      </c>
      <c r="H77" s="377" t="e">
        <f t="shared" si="8"/>
        <v>#DIV/0!</v>
      </c>
    </row>
    <row r="78" spans="1:8" ht="25.5" customHeight="1" x14ac:dyDescent="0.15">
      <c r="A78" s="580" t="s">
        <v>113</v>
      </c>
      <c r="B78" s="581"/>
      <c r="C78" s="188">
        <f>D78-기타!C16</f>
        <v>39</v>
      </c>
      <c r="D78" s="130">
        <f>군산항!F25</f>
        <v>199</v>
      </c>
      <c r="E78" s="188">
        <f>G78-기타!G16</f>
        <v>0</v>
      </c>
      <c r="F78" s="148">
        <f t="shared" si="7"/>
        <v>0</v>
      </c>
      <c r="G78" s="187">
        <f>군산항!J25</f>
        <v>83</v>
      </c>
      <c r="H78" s="377">
        <f t="shared" si="8"/>
        <v>41.708542713567837</v>
      </c>
    </row>
    <row r="79" spans="1:8" ht="25.5" customHeight="1" x14ac:dyDescent="0.15">
      <c r="A79" s="580" t="s">
        <v>2</v>
      </c>
      <c r="B79" s="581"/>
      <c r="C79" s="188">
        <f>D79-기타!C17</f>
        <v>0</v>
      </c>
      <c r="D79" s="130">
        <f>군산항!F26</f>
        <v>0</v>
      </c>
      <c r="E79" s="188">
        <f>G79-기타!G17</f>
        <v>0</v>
      </c>
      <c r="F79" s="148" t="e">
        <f t="shared" si="7"/>
        <v>#DIV/0!</v>
      </c>
      <c r="G79" s="187">
        <f>군산항!J26</f>
        <v>0</v>
      </c>
      <c r="H79" s="377" t="e">
        <f t="shared" si="8"/>
        <v>#DIV/0!</v>
      </c>
    </row>
    <row r="80" spans="1:8" ht="25.5" customHeight="1" x14ac:dyDescent="0.15">
      <c r="A80" s="580" t="s">
        <v>33</v>
      </c>
      <c r="B80" s="581"/>
      <c r="C80" s="188">
        <f>D80-기타!C18</f>
        <v>0</v>
      </c>
      <c r="D80" s="130">
        <f>군산항!F27</f>
        <v>3</v>
      </c>
      <c r="E80" s="188">
        <f>G80-기타!G18</f>
        <v>0</v>
      </c>
      <c r="F80" s="148" t="e">
        <f t="shared" si="7"/>
        <v>#DIV/0!</v>
      </c>
      <c r="G80" s="187">
        <f>군산항!J27</f>
        <v>0</v>
      </c>
      <c r="H80" s="377">
        <f t="shared" si="8"/>
        <v>0</v>
      </c>
    </row>
    <row r="81" spans="1:14" ht="25.5" customHeight="1" x14ac:dyDescent="0.15">
      <c r="A81" s="580" t="s">
        <v>34</v>
      </c>
      <c r="B81" s="581"/>
      <c r="C81" s="188">
        <f>D81-기타!C19</f>
        <v>3</v>
      </c>
      <c r="D81" s="130">
        <f>군산항!F28</f>
        <v>50</v>
      </c>
      <c r="E81" s="188">
        <f>G81-기타!G19</f>
        <v>1</v>
      </c>
      <c r="F81" s="148">
        <f t="shared" si="7"/>
        <v>33.333333333333329</v>
      </c>
      <c r="G81" s="187">
        <f>군산항!J28</f>
        <v>15</v>
      </c>
      <c r="H81" s="377">
        <f t="shared" si="8"/>
        <v>30</v>
      </c>
    </row>
    <row r="82" spans="1:14" ht="25.5" customHeight="1" x14ac:dyDescent="0.15">
      <c r="A82" s="580" t="s">
        <v>25</v>
      </c>
      <c r="B82" s="581"/>
      <c r="C82" s="188">
        <f>D82-기타!C20</f>
        <v>197</v>
      </c>
      <c r="D82" s="130">
        <f>군산항!F29</f>
        <v>2179</v>
      </c>
      <c r="E82" s="188">
        <f>G82-기타!G20</f>
        <v>278</v>
      </c>
      <c r="F82" s="148">
        <f t="shared" si="7"/>
        <v>141.11675126903555</v>
      </c>
      <c r="G82" s="187">
        <f>군산항!J29</f>
        <v>2694</v>
      </c>
      <c r="H82" s="377">
        <f t="shared" si="8"/>
        <v>123.63469481413492</v>
      </c>
    </row>
    <row r="83" spans="1:14" ht="25.5" customHeight="1" x14ac:dyDescent="0.15">
      <c r="A83" s="580" t="s">
        <v>26</v>
      </c>
      <c r="B83" s="581"/>
      <c r="C83" s="188">
        <f>D83-기타!C21</f>
        <v>7</v>
      </c>
      <c r="D83" s="130">
        <f>군산항!F30</f>
        <v>58</v>
      </c>
      <c r="E83" s="188">
        <f>G83-기타!G21</f>
        <v>5</v>
      </c>
      <c r="F83" s="148">
        <f t="shared" si="7"/>
        <v>71.428571428571431</v>
      </c>
      <c r="G83" s="187">
        <f>군산항!J30</f>
        <v>34</v>
      </c>
      <c r="H83" s="377">
        <f t="shared" si="8"/>
        <v>58.620689655172406</v>
      </c>
    </row>
    <row r="84" spans="1:14" ht="25.5" customHeight="1" x14ac:dyDescent="0.15">
      <c r="A84" s="580" t="s">
        <v>35</v>
      </c>
      <c r="B84" s="581"/>
      <c r="C84" s="188">
        <f>D84-기타!C22</f>
        <v>0</v>
      </c>
      <c r="D84" s="130">
        <f>군산항!F31</f>
        <v>0</v>
      </c>
      <c r="E84" s="188">
        <f>G84-기타!G22</f>
        <v>0</v>
      </c>
      <c r="F84" s="148" t="e">
        <f t="shared" si="7"/>
        <v>#DIV/0!</v>
      </c>
      <c r="G84" s="187">
        <f>군산항!J31</f>
        <v>0</v>
      </c>
      <c r="H84" s="377" t="e">
        <f t="shared" si="8"/>
        <v>#DIV/0!</v>
      </c>
    </row>
    <row r="85" spans="1:14" ht="25.5" customHeight="1" x14ac:dyDescent="0.15">
      <c r="A85" s="580" t="s">
        <v>36</v>
      </c>
      <c r="B85" s="581"/>
      <c r="C85" s="188">
        <f>D85-기타!C23</f>
        <v>0</v>
      </c>
      <c r="D85" s="130">
        <f>군산항!F32</f>
        <v>0</v>
      </c>
      <c r="E85" s="188">
        <f>G85-기타!G23</f>
        <v>0</v>
      </c>
      <c r="F85" s="148" t="e">
        <f t="shared" si="7"/>
        <v>#DIV/0!</v>
      </c>
      <c r="G85" s="187">
        <f>군산항!J32</f>
        <v>6</v>
      </c>
      <c r="H85" s="377" t="e">
        <f t="shared" si="8"/>
        <v>#DIV/0!</v>
      </c>
    </row>
    <row r="86" spans="1:14" ht="25.5" customHeight="1" x14ac:dyDescent="0.15">
      <c r="A86" s="580" t="s">
        <v>3</v>
      </c>
      <c r="B86" s="581"/>
      <c r="C86" s="188">
        <f>D86-기타!C24</f>
        <v>0</v>
      </c>
      <c r="D86" s="130">
        <f>군산항!F33</f>
        <v>7</v>
      </c>
      <c r="E86" s="188">
        <f>G86-기타!G24</f>
        <v>0</v>
      </c>
      <c r="F86" s="148" t="e">
        <f t="shared" si="7"/>
        <v>#DIV/0!</v>
      </c>
      <c r="G86" s="187">
        <f>군산항!J33</f>
        <v>6</v>
      </c>
      <c r="H86" s="377">
        <f t="shared" si="8"/>
        <v>85.714285714285708</v>
      </c>
    </row>
    <row r="87" spans="1:14" ht="25.5" customHeight="1" thickBot="1" x14ac:dyDescent="0.2">
      <c r="A87" s="575" t="s">
        <v>37</v>
      </c>
      <c r="B87" s="576"/>
      <c r="C87" s="132">
        <f>D87-기타!C25</f>
        <v>61</v>
      </c>
      <c r="D87" s="131">
        <f>군산항!F34</f>
        <v>418</v>
      </c>
      <c r="E87" s="132">
        <f>G87-기타!G25</f>
        <v>41</v>
      </c>
      <c r="F87" s="151">
        <f t="shared" si="7"/>
        <v>67.213114754098356</v>
      </c>
      <c r="G87" s="135">
        <f>군산항!J34</f>
        <v>447</v>
      </c>
      <c r="H87" s="379">
        <f t="shared" si="8"/>
        <v>106.9377990430622</v>
      </c>
    </row>
    <row r="88" spans="1:14" ht="25.5" customHeight="1" x14ac:dyDescent="0.15"/>
    <row r="89" spans="1:14" ht="24.75" customHeight="1" x14ac:dyDescent="0.15">
      <c r="A89" s="300" t="s">
        <v>49</v>
      </c>
      <c r="B89" s="300"/>
      <c r="C89" s="300"/>
      <c r="D89" s="300"/>
      <c r="E89" s="301"/>
      <c r="F89" s="301"/>
      <c r="G89" s="300"/>
      <c r="H89" s="300"/>
    </row>
    <row r="90" spans="1:14" ht="39.75" customHeight="1" thickBot="1" x14ac:dyDescent="0.2">
      <c r="A90" s="302"/>
      <c r="B90" s="302"/>
      <c r="C90" s="302"/>
      <c r="D90" s="303"/>
      <c r="E90" s="303"/>
      <c r="F90" s="303"/>
      <c r="G90" s="593" t="s">
        <v>44</v>
      </c>
      <c r="H90" s="593"/>
    </row>
    <row r="91" spans="1:14" ht="25.5" customHeight="1" x14ac:dyDescent="0.15">
      <c r="A91" s="567" t="s">
        <v>61</v>
      </c>
      <c r="B91" s="568"/>
      <c r="C91" s="573" t="s">
        <v>158</v>
      </c>
      <c r="D91" s="574"/>
      <c r="E91" s="573" t="s">
        <v>162</v>
      </c>
      <c r="F91" s="577"/>
      <c r="G91" s="577"/>
      <c r="H91" s="578"/>
      <c r="J91" s="216"/>
      <c r="K91" s="215"/>
    </row>
    <row r="92" spans="1:14" ht="25.5" customHeight="1" x14ac:dyDescent="0.15">
      <c r="A92" s="569"/>
      <c r="B92" s="570"/>
      <c r="C92" s="363"/>
      <c r="D92" s="364" t="s">
        <v>170</v>
      </c>
      <c r="E92" s="365"/>
      <c r="F92" s="366"/>
      <c r="G92" s="364" t="s">
        <v>170</v>
      </c>
      <c r="H92" s="373"/>
    </row>
    <row r="93" spans="1:14" ht="25.5" customHeight="1" thickBot="1" x14ac:dyDescent="0.2">
      <c r="A93" s="571"/>
      <c r="B93" s="572"/>
      <c r="C93" s="367" t="s">
        <v>171</v>
      </c>
      <c r="D93" s="367" t="s">
        <v>45</v>
      </c>
      <c r="E93" s="367" t="s">
        <v>171</v>
      </c>
      <c r="F93" s="368" t="s">
        <v>46</v>
      </c>
      <c r="G93" s="367" t="s">
        <v>45</v>
      </c>
      <c r="H93" s="374" t="s">
        <v>46</v>
      </c>
    </row>
    <row r="94" spans="1:14" ht="25.5" customHeight="1" thickTop="1" thickBot="1" x14ac:dyDescent="0.2">
      <c r="A94" s="582" t="s">
        <v>0</v>
      </c>
      <c r="B94" s="583"/>
      <c r="C94" s="210">
        <f>군산항!K12-기타!D3</f>
        <v>107</v>
      </c>
      <c r="D94" s="211">
        <f>군산항!G12</f>
        <v>3855</v>
      </c>
      <c r="E94" s="210">
        <f>G94-기타!H3</f>
        <v>315</v>
      </c>
      <c r="F94" s="145">
        <f>E94/C94*100</f>
        <v>294.39252336448601</v>
      </c>
      <c r="G94" s="163">
        <f>군산항!K12</f>
        <v>3613</v>
      </c>
      <c r="H94" s="323">
        <f>G94/D94*100</f>
        <v>93.722438391699086</v>
      </c>
      <c r="N94" s="311"/>
    </row>
    <row r="95" spans="1:14" ht="25.5" customHeight="1" thickTop="1" x14ac:dyDescent="0.15">
      <c r="A95" s="591" t="s">
        <v>62</v>
      </c>
      <c r="B95" s="592"/>
      <c r="C95" s="141">
        <f>군산항!G13</f>
        <v>1</v>
      </c>
      <c r="D95" s="167">
        <f>군산항!G13</f>
        <v>1</v>
      </c>
      <c r="E95" s="141">
        <f>G95-기타!H4</f>
        <v>0</v>
      </c>
      <c r="F95" s="147">
        <f t="shared" ref="F95:F116" si="9">E95/C95*100</f>
        <v>0</v>
      </c>
      <c r="G95" s="163">
        <f>군산항!K13</f>
        <v>0</v>
      </c>
      <c r="H95" s="376">
        <f t="shared" ref="H95:H116" si="10">G95/D95*100</f>
        <v>0</v>
      </c>
      <c r="N95" s="311"/>
    </row>
    <row r="96" spans="1:14" ht="25.5" customHeight="1" x14ac:dyDescent="0.15">
      <c r="A96" s="594"/>
      <c r="B96" s="403" t="s">
        <v>63</v>
      </c>
      <c r="C96" s="156">
        <f>군산항!G14</f>
        <v>0</v>
      </c>
      <c r="D96" s="168">
        <f>군산항!G14</f>
        <v>0</v>
      </c>
      <c r="E96" s="156">
        <f>G96-기타!H5</f>
        <v>0</v>
      </c>
      <c r="F96" s="148" t="e">
        <f t="shared" si="9"/>
        <v>#DIV/0!</v>
      </c>
      <c r="G96" s="187">
        <f>군산항!K14</f>
        <v>0</v>
      </c>
      <c r="H96" s="377" t="e">
        <f t="shared" si="10"/>
        <v>#DIV/0!</v>
      </c>
      <c r="N96" s="311"/>
    </row>
    <row r="97" spans="1:14" ht="25.5" customHeight="1" thickBot="1" x14ac:dyDescent="0.2">
      <c r="A97" s="590"/>
      <c r="B97" s="144" t="s">
        <v>64</v>
      </c>
      <c r="C97" s="169">
        <f>군산항!G15</f>
        <v>1</v>
      </c>
      <c r="D97" s="170">
        <f>군산항!G15</f>
        <v>1</v>
      </c>
      <c r="E97" s="169">
        <f>G97-기타!H6</f>
        <v>0</v>
      </c>
      <c r="F97" s="150">
        <f t="shared" si="9"/>
        <v>0</v>
      </c>
      <c r="G97" s="171">
        <f>군산항!K15</f>
        <v>0</v>
      </c>
      <c r="H97" s="378">
        <f t="shared" si="10"/>
        <v>0</v>
      </c>
      <c r="N97" s="311"/>
    </row>
    <row r="98" spans="1:14" ht="25.5" customHeight="1" thickTop="1" x14ac:dyDescent="0.15">
      <c r="A98" s="588" t="s">
        <v>65</v>
      </c>
      <c r="B98" s="585"/>
      <c r="C98" s="142">
        <f>군산항!G16</f>
        <v>43</v>
      </c>
      <c r="D98" s="172">
        <f>군산항!G16</f>
        <v>43</v>
      </c>
      <c r="E98" s="142">
        <f>G98-기타!H7</f>
        <v>6</v>
      </c>
      <c r="F98" s="147">
        <f t="shared" si="9"/>
        <v>13.953488372093023</v>
      </c>
      <c r="G98" s="210">
        <f>군산항!K16</f>
        <v>73</v>
      </c>
      <c r="H98" s="376">
        <f t="shared" si="10"/>
        <v>169.76744186046511</v>
      </c>
      <c r="N98" s="311"/>
    </row>
    <row r="99" spans="1:14" ht="25.5" customHeight="1" x14ac:dyDescent="0.15">
      <c r="A99" s="589"/>
      <c r="B99" s="403" t="s">
        <v>63</v>
      </c>
      <c r="C99" s="156">
        <f>군산항!G17</f>
        <v>39</v>
      </c>
      <c r="D99" s="175">
        <f>군산항!G17</f>
        <v>39</v>
      </c>
      <c r="E99" s="156">
        <f>G99-기타!H8</f>
        <v>6</v>
      </c>
      <c r="F99" s="148">
        <f t="shared" si="9"/>
        <v>15.384615384615385</v>
      </c>
      <c r="G99" s="187">
        <f>군산항!K17</f>
        <v>71</v>
      </c>
      <c r="H99" s="377">
        <f t="shared" si="10"/>
        <v>182.05128205128204</v>
      </c>
      <c r="N99" s="311"/>
    </row>
    <row r="100" spans="1:14" ht="25.5" customHeight="1" thickBot="1" x14ac:dyDescent="0.2">
      <c r="A100" s="590"/>
      <c r="B100" s="144" t="s">
        <v>66</v>
      </c>
      <c r="C100" s="173">
        <f>군산항!G18</f>
        <v>4</v>
      </c>
      <c r="D100" s="174">
        <f>군산항!G18</f>
        <v>4</v>
      </c>
      <c r="E100" s="173">
        <f>G100-기타!H9</f>
        <v>0</v>
      </c>
      <c r="F100" s="150">
        <f t="shared" si="9"/>
        <v>0</v>
      </c>
      <c r="G100" s="136">
        <f>군산항!K18</f>
        <v>2</v>
      </c>
      <c r="H100" s="378">
        <f t="shared" si="10"/>
        <v>50</v>
      </c>
      <c r="N100" s="311"/>
    </row>
    <row r="101" spans="1:14" ht="25.5" customHeight="1" thickTop="1" x14ac:dyDescent="0.15">
      <c r="A101" s="591" t="s">
        <v>111</v>
      </c>
      <c r="B101" s="592"/>
      <c r="C101" s="141">
        <f>군산항!G19</f>
        <v>913</v>
      </c>
      <c r="D101" s="167">
        <f>군산항!G19</f>
        <v>913</v>
      </c>
      <c r="E101" s="141">
        <f>G101-기타!H10</f>
        <v>64</v>
      </c>
      <c r="F101" s="148">
        <f t="shared" si="9"/>
        <v>7.0098576122672505</v>
      </c>
      <c r="G101" s="163">
        <f>군산항!K19</f>
        <v>862</v>
      </c>
      <c r="H101" s="376">
        <f t="shared" si="10"/>
        <v>94.414019715224541</v>
      </c>
      <c r="N101" s="311"/>
    </row>
    <row r="102" spans="1:14" ht="25.5" customHeight="1" x14ac:dyDescent="0.15">
      <c r="A102" s="580" t="s">
        <v>30</v>
      </c>
      <c r="B102" s="581"/>
      <c r="C102" s="156">
        <f>군산항!G20</f>
        <v>1256</v>
      </c>
      <c r="D102" s="168">
        <f>군산항!G20</f>
        <v>1256</v>
      </c>
      <c r="E102" s="156">
        <f>G102-기타!H11</f>
        <v>90</v>
      </c>
      <c r="F102" s="148">
        <f t="shared" si="9"/>
        <v>7.1656050955414008</v>
      </c>
      <c r="G102" s="187">
        <f>군산항!K20</f>
        <v>938</v>
      </c>
      <c r="H102" s="377">
        <f t="shared" si="10"/>
        <v>74.681528662420376</v>
      </c>
      <c r="N102" s="311"/>
    </row>
    <row r="103" spans="1:14" ht="25.5" customHeight="1" x14ac:dyDescent="0.15">
      <c r="A103" s="580" t="s">
        <v>41</v>
      </c>
      <c r="B103" s="581"/>
      <c r="C103" s="156">
        <f>군산항!G21</f>
        <v>289</v>
      </c>
      <c r="D103" s="168">
        <f>군산항!G21</f>
        <v>289</v>
      </c>
      <c r="E103" s="156">
        <f>G103-기타!H12</f>
        <v>12</v>
      </c>
      <c r="F103" s="148">
        <f t="shared" si="9"/>
        <v>4.1522491349480966</v>
      </c>
      <c r="G103" s="187">
        <f>군산항!K21</f>
        <v>230</v>
      </c>
      <c r="H103" s="377">
        <f t="shared" si="10"/>
        <v>79.584775086505189</v>
      </c>
      <c r="N103" s="311"/>
    </row>
    <row r="104" spans="1:14" ht="25.5" customHeight="1" x14ac:dyDescent="0.15">
      <c r="A104" s="580" t="s">
        <v>31</v>
      </c>
      <c r="B104" s="581"/>
      <c r="C104" s="156">
        <f>군산항!G22</f>
        <v>105</v>
      </c>
      <c r="D104" s="168">
        <f>군산항!G22</f>
        <v>105</v>
      </c>
      <c r="E104" s="156">
        <f>G104-기타!H13</f>
        <v>15</v>
      </c>
      <c r="F104" s="148">
        <f t="shared" si="9"/>
        <v>14.285714285714285</v>
      </c>
      <c r="G104" s="187">
        <f>군산항!K22</f>
        <v>171</v>
      </c>
      <c r="H104" s="377">
        <f t="shared" si="10"/>
        <v>162.85714285714286</v>
      </c>
      <c r="N104" s="311"/>
    </row>
    <row r="105" spans="1:14" ht="25.5" customHeight="1" x14ac:dyDescent="0.15">
      <c r="A105" s="580" t="s">
        <v>4</v>
      </c>
      <c r="B105" s="581"/>
      <c r="C105" s="156">
        <f>군산항!G23</f>
        <v>32</v>
      </c>
      <c r="D105" s="168">
        <f>군산항!G23</f>
        <v>32</v>
      </c>
      <c r="E105" s="156">
        <f>G105-기타!H14</f>
        <v>17</v>
      </c>
      <c r="F105" s="148">
        <f t="shared" si="9"/>
        <v>53.125</v>
      </c>
      <c r="G105" s="187">
        <f>군산항!K23</f>
        <v>191</v>
      </c>
      <c r="H105" s="377">
        <f t="shared" si="10"/>
        <v>596.875</v>
      </c>
      <c r="N105" s="311"/>
    </row>
    <row r="106" spans="1:14" ht="25.5" customHeight="1" x14ac:dyDescent="0.15">
      <c r="A106" s="580" t="s">
        <v>32</v>
      </c>
      <c r="B106" s="581"/>
      <c r="C106" s="156">
        <f>군산항!G24</f>
        <v>0</v>
      </c>
      <c r="D106" s="168">
        <f>군산항!G24</f>
        <v>0</v>
      </c>
      <c r="E106" s="156">
        <f>G106-기타!H15</f>
        <v>0</v>
      </c>
      <c r="F106" s="148" t="e">
        <f t="shared" si="9"/>
        <v>#DIV/0!</v>
      </c>
      <c r="G106" s="187">
        <f>군산항!K24</f>
        <v>0</v>
      </c>
      <c r="H106" s="377" t="e">
        <f t="shared" si="10"/>
        <v>#DIV/0!</v>
      </c>
      <c r="N106" s="311"/>
    </row>
    <row r="107" spans="1:14" ht="25.5" customHeight="1" x14ac:dyDescent="0.15">
      <c r="A107" s="580" t="s">
        <v>113</v>
      </c>
      <c r="B107" s="581"/>
      <c r="C107" s="156">
        <f>군산항!G25</f>
        <v>3</v>
      </c>
      <c r="D107" s="168">
        <f>군산항!G25</f>
        <v>3</v>
      </c>
      <c r="E107" s="156">
        <f>G107-기타!H16</f>
        <v>0</v>
      </c>
      <c r="F107" s="148">
        <f t="shared" si="9"/>
        <v>0</v>
      </c>
      <c r="G107" s="187">
        <f>군산항!K25</f>
        <v>2</v>
      </c>
      <c r="H107" s="377">
        <f t="shared" si="10"/>
        <v>66.666666666666657</v>
      </c>
      <c r="N107" s="311"/>
    </row>
    <row r="108" spans="1:14" ht="25.5" customHeight="1" x14ac:dyDescent="0.15">
      <c r="A108" s="580" t="s">
        <v>2</v>
      </c>
      <c r="B108" s="581"/>
      <c r="C108" s="156">
        <f>군산항!G26</f>
        <v>0</v>
      </c>
      <c r="D108" s="168">
        <f>군산항!G26</f>
        <v>0</v>
      </c>
      <c r="E108" s="156">
        <f>G108-기타!H17</f>
        <v>0</v>
      </c>
      <c r="F108" s="148" t="e">
        <f t="shared" si="9"/>
        <v>#DIV/0!</v>
      </c>
      <c r="G108" s="187">
        <f>군산항!K26</f>
        <v>0</v>
      </c>
      <c r="H108" s="377" t="e">
        <f t="shared" si="10"/>
        <v>#DIV/0!</v>
      </c>
      <c r="N108" s="311"/>
    </row>
    <row r="109" spans="1:14" ht="25.5" customHeight="1" x14ac:dyDescent="0.15">
      <c r="A109" s="580" t="s">
        <v>33</v>
      </c>
      <c r="B109" s="581"/>
      <c r="C109" s="156">
        <f>군산항!G27</f>
        <v>20</v>
      </c>
      <c r="D109" s="168">
        <f>군산항!G27</f>
        <v>20</v>
      </c>
      <c r="E109" s="156">
        <f>G109-기타!H18</f>
        <v>2</v>
      </c>
      <c r="F109" s="148">
        <f t="shared" si="9"/>
        <v>10</v>
      </c>
      <c r="G109" s="187">
        <f>군산항!K27</f>
        <v>26</v>
      </c>
      <c r="H109" s="377">
        <f t="shared" si="10"/>
        <v>130</v>
      </c>
      <c r="N109" s="311"/>
    </row>
    <row r="110" spans="1:14" ht="25.5" customHeight="1" x14ac:dyDescent="0.15">
      <c r="A110" s="580" t="s">
        <v>34</v>
      </c>
      <c r="B110" s="581"/>
      <c r="C110" s="156">
        <f>군산항!G28</f>
        <v>64</v>
      </c>
      <c r="D110" s="168">
        <f>군산항!G28</f>
        <v>64</v>
      </c>
      <c r="E110" s="156">
        <f>G110-기타!H19</f>
        <v>10</v>
      </c>
      <c r="F110" s="148">
        <f t="shared" si="9"/>
        <v>15.625</v>
      </c>
      <c r="G110" s="187">
        <f>군산항!K28</f>
        <v>86</v>
      </c>
      <c r="H110" s="377">
        <f t="shared" si="10"/>
        <v>134.375</v>
      </c>
      <c r="N110" s="311"/>
    </row>
    <row r="111" spans="1:14" ht="25.5" customHeight="1" x14ac:dyDescent="0.15">
      <c r="A111" s="580" t="s">
        <v>25</v>
      </c>
      <c r="B111" s="581"/>
      <c r="C111" s="156">
        <f>군산항!G29</f>
        <v>1</v>
      </c>
      <c r="D111" s="168">
        <f>군산항!G29</f>
        <v>1</v>
      </c>
      <c r="E111" s="156">
        <f>G111-기타!H20</f>
        <v>0</v>
      </c>
      <c r="F111" s="148">
        <f t="shared" si="9"/>
        <v>0</v>
      </c>
      <c r="G111" s="187">
        <f>군산항!K29</f>
        <v>3</v>
      </c>
      <c r="H111" s="377">
        <f t="shared" si="10"/>
        <v>300</v>
      </c>
      <c r="N111" s="311"/>
    </row>
    <row r="112" spans="1:14" ht="25.5" customHeight="1" x14ac:dyDescent="0.15">
      <c r="A112" s="580" t="s">
        <v>26</v>
      </c>
      <c r="B112" s="581"/>
      <c r="C112" s="156">
        <f>군산항!G30</f>
        <v>49</v>
      </c>
      <c r="D112" s="168">
        <f>군산항!G30</f>
        <v>49</v>
      </c>
      <c r="E112" s="156">
        <f>G112-기타!H21</f>
        <v>3</v>
      </c>
      <c r="F112" s="148">
        <f t="shared" si="9"/>
        <v>6.1224489795918364</v>
      </c>
      <c r="G112" s="187">
        <f>군산항!K30</f>
        <v>48</v>
      </c>
      <c r="H112" s="377">
        <f t="shared" si="10"/>
        <v>97.959183673469383</v>
      </c>
      <c r="N112" s="311"/>
    </row>
    <row r="113" spans="1:14" ht="25.5" customHeight="1" x14ac:dyDescent="0.15">
      <c r="A113" s="580" t="s">
        <v>35</v>
      </c>
      <c r="B113" s="581"/>
      <c r="C113" s="156">
        <f>군산항!G31</f>
        <v>0</v>
      </c>
      <c r="D113" s="168">
        <f>군산항!G31</f>
        <v>0</v>
      </c>
      <c r="E113" s="156">
        <f>G113-기타!H22</f>
        <v>0</v>
      </c>
      <c r="F113" s="148" t="e">
        <f t="shared" si="9"/>
        <v>#DIV/0!</v>
      </c>
      <c r="G113" s="187">
        <f>군산항!K31</f>
        <v>0</v>
      </c>
      <c r="H113" s="377" t="e">
        <f t="shared" si="10"/>
        <v>#DIV/0!</v>
      </c>
      <c r="N113" s="311"/>
    </row>
    <row r="114" spans="1:14" ht="25.5" customHeight="1" x14ac:dyDescent="0.15">
      <c r="A114" s="580" t="s">
        <v>36</v>
      </c>
      <c r="B114" s="581"/>
      <c r="C114" s="156">
        <f>군산항!G32</f>
        <v>0</v>
      </c>
      <c r="D114" s="168">
        <f>군산항!G32</f>
        <v>0</v>
      </c>
      <c r="E114" s="156">
        <f>G114-기타!H23</f>
        <v>0</v>
      </c>
      <c r="F114" s="148" t="e">
        <f t="shared" si="9"/>
        <v>#DIV/0!</v>
      </c>
      <c r="G114" s="187">
        <f>군산항!K32</f>
        <v>0</v>
      </c>
      <c r="H114" s="377" t="e">
        <f t="shared" si="10"/>
        <v>#DIV/0!</v>
      </c>
      <c r="N114" s="311"/>
    </row>
    <row r="115" spans="1:14" ht="25.5" customHeight="1" x14ac:dyDescent="0.15">
      <c r="A115" s="580" t="s">
        <v>3</v>
      </c>
      <c r="B115" s="581"/>
      <c r="C115" s="156">
        <f>군산항!G33</f>
        <v>931</v>
      </c>
      <c r="D115" s="168">
        <f>군산항!G33</f>
        <v>931</v>
      </c>
      <c r="E115" s="188">
        <f>G115-기타!H24</f>
        <v>87</v>
      </c>
      <c r="F115" s="187">
        <f t="shared" si="9"/>
        <v>9.3447905477980662</v>
      </c>
      <c r="G115" s="187">
        <f>군산항!K33</f>
        <v>923</v>
      </c>
      <c r="H115" s="377">
        <f t="shared" si="10"/>
        <v>99.140708915144998</v>
      </c>
      <c r="N115" s="311"/>
    </row>
    <row r="116" spans="1:14" ht="25.5" customHeight="1" thickBot="1" x14ac:dyDescent="0.2">
      <c r="A116" s="575" t="s">
        <v>37</v>
      </c>
      <c r="B116" s="576"/>
      <c r="C116" s="140">
        <f>군산항!G34</f>
        <v>148</v>
      </c>
      <c r="D116" s="176">
        <f>군산항!G34</f>
        <v>148</v>
      </c>
      <c r="E116" s="140">
        <f>G116-기타!H25</f>
        <v>9</v>
      </c>
      <c r="F116" s="151">
        <f t="shared" si="9"/>
        <v>6.0810810810810816</v>
      </c>
      <c r="G116" s="135">
        <f>군산항!K34</f>
        <v>60</v>
      </c>
      <c r="H116" s="379">
        <f t="shared" si="10"/>
        <v>40.54054054054054</v>
      </c>
      <c r="N116" s="311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  <mergeCell ref="A102:B102"/>
    <mergeCell ref="A101:B101"/>
    <mergeCell ref="A103:B103"/>
    <mergeCell ref="A104:B104"/>
    <mergeCell ref="A105:B105"/>
    <mergeCell ref="A94:B94"/>
    <mergeCell ref="A95:B95"/>
    <mergeCell ref="A96:A97"/>
    <mergeCell ref="A98:B98"/>
    <mergeCell ref="A99:A100"/>
    <mergeCell ref="A86:B86"/>
    <mergeCell ref="A87:B87"/>
    <mergeCell ref="G90:H90"/>
    <mergeCell ref="A91:B93"/>
    <mergeCell ref="C91:D91"/>
    <mergeCell ref="E91:H91"/>
    <mergeCell ref="A81:B81"/>
    <mergeCell ref="A82:B82"/>
    <mergeCell ref="A83:B83"/>
    <mergeCell ref="A84:B84"/>
    <mergeCell ref="A85:B85"/>
    <mergeCell ref="A77:B77"/>
    <mergeCell ref="A72:B72"/>
    <mergeCell ref="A79:B79"/>
    <mergeCell ref="A80:B80"/>
    <mergeCell ref="A78:B78"/>
    <mergeCell ref="A70:A71"/>
    <mergeCell ref="A73:B73"/>
    <mergeCell ref="A74:B74"/>
    <mergeCell ref="A75:B75"/>
    <mergeCell ref="A76:B76"/>
    <mergeCell ref="A65:B65"/>
    <mergeCell ref="A66:B66"/>
    <mergeCell ref="A67:A68"/>
    <mergeCell ref="A69:B69"/>
    <mergeCell ref="G61:H61"/>
    <mergeCell ref="A62:B64"/>
    <mergeCell ref="C62:D62"/>
    <mergeCell ref="A54:B54"/>
    <mergeCell ref="A55:B55"/>
    <mergeCell ref="A56:B56"/>
    <mergeCell ref="A57:B57"/>
    <mergeCell ref="E62:H62"/>
    <mergeCell ref="A58:B58"/>
    <mergeCell ref="A48:B48"/>
    <mergeCell ref="A50:B50"/>
    <mergeCell ref="A51:B51"/>
    <mergeCell ref="A52:B52"/>
    <mergeCell ref="A53:B53"/>
    <mergeCell ref="A49:B49"/>
    <mergeCell ref="A44:B44"/>
    <mergeCell ref="A43:B43"/>
    <mergeCell ref="A45:B45"/>
    <mergeCell ref="A46:B46"/>
    <mergeCell ref="A47:B47"/>
    <mergeCell ref="A36:B36"/>
    <mergeCell ref="A37:B37"/>
    <mergeCell ref="A38:A39"/>
    <mergeCell ref="A40:B40"/>
    <mergeCell ref="A41:A42"/>
    <mergeCell ref="G32:H32"/>
    <mergeCell ref="A28:B28"/>
    <mergeCell ref="A24:B24"/>
    <mergeCell ref="A25:B25"/>
    <mergeCell ref="A27:B27"/>
    <mergeCell ref="A20:B20"/>
    <mergeCell ref="A26:B26"/>
    <mergeCell ref="A17:B17"/>
    <mergeCell ref="A18:B18"/>
    <mergeCell ref="A19:B19"/>
    <mergeCell ref="A23:B23"/>
    <mergeCell ref="A21:B21"/>
    <mergeCell ref="A22:B22"/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Q121"/>
  <sheetViews>
    <sheetView zoomScale="85" zoomScaleNormal="85" workbookViewId="0">
      <selection activeCell="K22" sqref="K22"/>
    </sheetView>
  </sheetViews>
  <sheetFormatPr defaultRowHeight="24" customHeight="1" x14ac:dyDescent="0.15"/>
  <cols>
    <col min="1" max="1" width="6.125" style="299" customWidth="1"/>
    <col min="2" max="2" width="12.375" style="299" customWidth="1"/>
    <col min="3" max="3" width="10.25" style="299" customWidth="1"/>
    <col min="4" max="4" width="13.375" style="299" customWidth="1"/>
    <col min="5" max="5" width="12.25" style="299" customWidth="1"/>
    <col min="6" max="6" width="13.875" style="299" customWidth="1"/>
    <col min="7" max="7" width="12.375" style="299" customWidth="1"/>
    <col min="8" max="8" width="14" style="299" customWidth="1"/>
    <col min="9" max="16384" width="9" style="299"/>
  </cols>
  <sheetData>
    <row r="1" spans="1:8" ht="28.5" customHeight="1" x14ac:dyDescent="0.15">
      <c r="A1" s="607" t="s">
        <v>157</v>
      </c>
      <c r="B1" s="607"/>
      <c r="C1" s="607"/>
      <c r="D1" s="607"/>
      <c r="E1" s="607"/>
      <c r="F1" s="607"/>
      <c r="G1" s="607"/>
      <c r="H1" s="607"/>
    </row>
    <row r="2" spans="1:8" ht="9" customHeight="1" x14ac:dyDescent="0.15">
      <c r="A2" s="300"/>
      <c r="B2" s="300"/>
      <c r="C2" s="300"/>
      <c r="D2" s="301"/>
      <c r="E2" s="314"/>
      <c r="F2" s="315"/>
      <c r="G2" s="300"/>
      <c r="H2" s="300"/>
    </row>
    <row r="3" spans="1:8" ht="21" customHeight="1" x14ac:dyDescent="0.15">
      <c r="A3" s="300" t="s">
        <v>102</v>
      </c>
      <c r="B3" s="300"/>
      <c r="C3" s="300"/>
      <c r="D3" s="300"/>
      <c r="E3" s="301"/>
      <c r="F3" s="301"/>
      <c r="G3" s="300"/>
      <c r="H3" s="300"/>
    </row>
    <row r="4" spans="1:8" ht="15.75" customHeight="1" thickBot="1" x14ac:dyDescent="0.2">
      <c r="A4" s="302"/>
      <c r="B4" s="302"/>
      <c r="C4" s="302"/>
      <c r="D4" s="303"/>
      <c r="E4" s="303"/>
      <c r="F4" s="303"/>
      <c r="G4" s="593" t="s">
        <v>103</v>
      </c>
      <c r="H4" s="593"/>
    </row>
    <row r="5" spans="1:8" ht="24" customHeight="1" x14ac:dyDescent="0.15">
      <c r="A5" s="567" t="s">
        <v>81</v>
      </c>
      <c r="B5" s="568"/>
      <c r="C5" s="573" t="s">
        <v>158</v>
      </c>
      <c r="D5" s="574"/>
      <c r="E5" s="573" t="s">
        <v>162</v>
      </c>
      <c r="F5" s="597"/>
      <c r="G5" s="597"/>
      <c r="H5" s="598"/>
    </row>
    <row r="6" spans="1:8" ht="24" customHeight="1" x14ac:dyDescent="0.15">
      <c r="A6" s="569"/>
      <c r="B6" s="570"/>
      <c r="C6" s="363"/>
      <c r="D6" s="364" t="s">
        <v>170</v>
      </c>
      <c r="E6" s="365"/>
      <c r="F6" s="366"/>
      <c r="G6" s="364" t="s">
        <v>170</v>
      </c>
      <c r="H6" s="373"/>
    </row>
    <row r="7" spans="1:8" ht="24" customHeight="1" thickBot="1" x14ac:dyDescent="0.2">
      <c r="A7" s="571"/>
      <c r="B7" s="572"/>
      <c r="C7" s="367" t="s">
        <v>171</v>
      </c>
      <c r="D7" s="367" t="s">
        <v>45</v>
      </c>
      <c r="E7" s="367" t="s">
        <v>171</v>
      </c>
      <c r="F7" s="372" t="s">
        <v>46</v>
      </c>
      <c r="G7" s="367" t="s">
        <v>45</v>
      </c>
      <c r="H7" s="374" t="s">
        <v>46</v>
      </c>
    </row>
    <row r="8" spans="1:8" ht="25.5" customHeight="1" thickTop="1" thickBot="1" x14ac:dyDescent="0.2">
      <c r="A8" s="605" t="s">
        <v>83</v>
      </c>
      <c r="B8" s="606"/>
      <c r="C8" s="334">
        <f>SUM(C15:C30)</f>
        <v>66</v>
      </c>
      <c r="D8" s="338">
        <f>SUM(D15:D30)</f>
        <v>584</v>
      </c>
      <c r="E8" s="334">
        <f>SUM(E15:E30)</f>
        <v>53</v>
      </c>
      <c r="F8" s="371">
        <f>E8/C8*100</f>
        <v>80.303030303030297</v>
      </c>
      <c r="G8" s="338">
        <f>SUM(G15:G30)</f>
        <v>528</v>
      </c>
      <c r="H8" s="339">
        <f>G8/D8*100</f>
        <v>90.410958904109577</v>
      </c>
    </row>
    <row r="9" spans="1:8" ht="25.5" customHeight="1" thickTop="1" x14ac:dyDescent="0.15">
      <c r="A9" s="599" t="s">
        <v>104</v>
      </c>
      <c r="B9" s="600"/>
      <c r="C9" s="326">
        <v>0</v>
      </c>
      <c r="D9" s="337">
        <v>0</v>
      </c>
      <c r="E9" s="326">
        <v>0</v>
      </c>
      <c r="F9" s="319">
        <v>0</v>
      </c>
      <c r="G9" s="337">
        <v>0</v>
      </c>
      <c r="H9" s="376">
        <v>0</v>
      </c>
    </row>
    <row r="10" spans="1:8" ht="25.5" customHeight="1" x14ac:dyDescent="0.15">
      <c r="A10" s="595"/>
      <c r="B10" s="348" t="s">
        <v>85</v>
      </c>
      <c r="C10" s="327">
        <v>0</v>
      </c>
      <c r="D10" s="346">
        <v>0</v>
      </c>
      <c r="E10" s="327">
        <v>0</v>
      </c>
      <c r="F10" s="320">
        <v>0</v>
      </c>
      <c r="G10" s="346">
        <v>0</v>
      </c>
      <c r="H10" s="377">
        <v>0</v>
      </c>
    </row>
    <row r="11" spans="1:8" ht="25.5" customHeight="1" thickBot="1" x14ac:dyDescent="0.2">
      <c r="A11" s="596"/>
      <c r="B11" s="349" t="s">
        <v>86</v>
      </c>
      <c r="C11" s="328">
        <v>0</v>
      </c>
      <c r="D11" s="342">
        <v>0</v>
      </c>
      <c r="E11" s="328">
        <v>0</v>
      </c>
      <c r="F11" s="341">
        <v>0</v>
      </c>
      <c r="G11" s="342">
        <v>0</v>
      </c>
      <c r="H11" s="378">
        <v>0</v>
      </c>
    </row>
    <row r="12" spans="1:8" ht="25.5" customHeight="1" thickTop="1" x14ac:dyDescent="0.15">
      <c r="A12" s="599" t="s">
        <v>105</v>
      </c>
      <c r="B12" s="600"/>
      <c r="C12" s="329">
        <v>0</v>
      </c>
      <c r="D12" s="318">
        <v>0</v>
      </c>
      <c r="E12" s="329">
        <v>0</v>
      </c>
      <c r="F12" s="319">
        <v>0</v>
      </c>
      <c r="G12" s="318">
        <v>0</v>
      </c>
      <c r="H12" s="376">
        <v>0</v>
      </c>
    </row>
    <row r="13" spans="1:8" ht="25.5" customHeight="1" x14ac:dyDescent="0.15">
      <c r="A13" s="595"/>
      <c r="B13" s="348" t="s">
        <v>85</v>
      </c>
      <c r="C13" s="330">
        <v>0</v>
      </c>
      <c r="D13" s="316">
        <v>0</v>
      </c>
      <c r="E13" s="330">
        <v>0</v>
      </c>
      <c r="F13" s="320">
        <v>0</v>
      </c>
      <c r="G13" s="316">
        <v>0</v>
      </c>
      <c r="H13" s="377">
        <v>0</v>
      </c>
    </row>
    <row r="14" spans="1:8" ht="25.5" customHeight="1" thickBot="1" x14ac:dyDescent="0.2">
      <c r="A14" s="596"/>
      <c r="B14" s="349" t="s">
        <v>86</v>
      </c>
      <c r="C14" s="332">
        <v>0</v>
      </c>
      <c r="D14" s="324">
        <v>0</v>
      </c>
      <c r="E14" s="332">
        <v>0</v>
      </c>
      <c r="F14" s="321">
        <v>0</v>
      </c>
      <c r="G14" s="324">
        <v>0</v>
      </c>
      <c r="H14" s="378">
        <v>0</v>
      </c>
    </row>
    <row r="15" spans="1:8" ht="25.5" customHeight="1" thickTop="1" x14ac:dyDescent="0.15">
      <c r="A15" s="580" t="s">
        <v>111</v>
      </c>
      <c r="B15" s="581"/>
      <c r="C15" s="350">
        <v>0</v>
      </c>
      <c r="D15" s="325">
        <v>0</v>
      </c>
      <c r="E15" s="350">
        <v>0</v>
      </c>
      <c r="F15" s="341">
        <v>0</v>
      </c>
      <c r="G15" s="325">
        <v>0</v>
      </c>
      <c r="H15" s="376">
        <v>0</v>
      </c>
    </row>
    <row r="16" spans="1:8" ht="25.5" customHeight="1" x14ac:dyDescent="0.15">
      <c r="A16" s="580" t="s">
        <v>88</v>
      </c>
      <c r="B16" s="581"/>
      <c r="C16" s="330">
        <v>29</v>
      </c>
      <c r="D16" s="316">
        <v>259</v>
      </c>
      <c r="E16" s="330">
        <v>22</v>
      </c>
      <c r="F16" s="320">
        <f>E16/C16*100</f>
        <v>75.862068965517238</v>
      </c>
      <c r="G16" s="316">
        <v>237</v>
      </c>
      <c r="H16" s="377">
        <f t="shared" ref="H16:H28" si="0">G16/D16*100</f>
        <v>91.505791505791507</v>
      </c>
    </row>
    <row r="17" spans="1:8" ht="25.5" customHeight="1" x14ac:dyDescent="0.15">
      <c r="A17" s="580" t="s">
        <v>89</v>
      </c>
      <c r="B17" s="581"/>
      <c r="C17" s="330">
        <v>0</v>
      </c>
      <c r="D17" s="316">
        <v>0</v>
      </c>
      <c r="E17" s="330">
        <v>0</v>
      </c>
      <c r="F17" s="320">
        <v>0</v>
      </c>
      <c r="G17" s="316">
        <v>0</v>
      </c>
      <c r="H17" s="377">
        <v>0</v>
      </c>
    </row>
    <row r="18" spans="1:8" ht="25.5" customHeight="1" x14ac:dyDescent="0.15">
      <c r="A18" s="580" t="s">
        <v>90</v>
      </c>
      <c r="B18" s="581"/>
      <c r="C18" s="330">
        <v>18</v>
      </c>
      <c r="D18" s="316">
        <v>143</v>
      </c>
      <c r="E18" s="330">
        <v>13</v>
      </c>
      <c r="F18" s="320">
        <f>E18/C18*100</f>
        <v>72.222222222222214</v>
      </c>
      <c r="G18" s="316">
        <v>114</v>
      </c>
      <c r="H18" s="377">
        <f t="shared" si="0"/>
        <v>79.72027972027972</v>
      </c>
    </row>
    <row r="19" spans="1:8" ht="25.5" customHeight="1" x14ac:dyDescent="0.15">
      <c r="A19" s="580" t="s">
        <v>91</v>
      </c>
      <c r="B19" s="581"/>
      <c r="C19" s="330">
        <v>0</v>
      </c>
      <c r="D19" s="316">
        <v>0</v>
      </c>
      <c r="E19" s="330">
        <v>0</v>
      </c>
      <c r="F19" s="320">
        <v>0</v>
      </c>
      <c r="G19" s="316">
        <v>0</v>
      </c>
      <c r="H19" s="377">
        <v>0</v>
      </c>
    </row>
    <row r="20" spans="1:8" ht="25.5" customHeight="1" x14ac:dyDescent="0.15">
      <c r="A20" s="580" t="s">
        <v>92</v>
      </c>
      <c r="B20" s="581"/>
      <c r="C20" s="330">
        <v>0</v>
      </c>
      <c r="D20" s="316">
        <v>11</v>
      </c>
      <c r="E20" s="330">
        <f>E49+E78+E107</f>
        <v>2</v>
      </c>
      <c r="F20" s="320">
        <v>0</v>
      </c>
      <c r="G20" s="316">
        <f>G49+G78+G107</f>
        <v>5</v>
      </c>
      <c r="H20" s="377">
        <f t="shared" si="0"/>
        <v>45.454545454545453</v>
      </c>
    </row>
    <row r="21" spans="1:8" ht="25.5" customHeight="1" x14ac:dyDescent="0.15">
      <c r="A21" s="580" t="s">
        <v>113</v>
      </c>
      <c r="B21" s="581"/>
      <c r="C21" s="330">
        <v>0</v>
      </c>
      <c r="D21" s="316">
        <v>0</v>
      </c>
      <c r="E21" s="330">
        <v>0</v>
      </c>
      <c r="F21" s="320">
        <v>0</v>
      </c>
      <c r="G21" s="316">
        <v>2</v>
      </c>
      <c r="H21" s="377">
        <v>0</v>
      </c>
    </row>
    <row r="22" spans="1:8" ht="25.5" customHeight="1" x14ac:dyDescent="0.15">
      <c r="A22" s="580" t="s">
        <v>93</v>
      </c>
      <c r="B22" s="581"/>
      <c r="C22" s="330">
        <v>0</v>
      </c>
      <c r="D22" s="316">
        <v>0</v>
      </c>
      <c r="E22" s="330">
        <v>0</v>
      </c>
      <c r="F22" s="320">
        <v>0</v>
      </c>
      <c r="G22" s="316">
        <v>0</v>
      </c>
      <c r="H22" s="377">
        <v>0</v>
      </c>
    </row>
    <row r="23" spans="1:8" ht="25.5" customHeight="1" x14ac:dyDescent="0.15">
      <c r="A23" s="580" t="s">
        <v>94</v>
      </c>
      <c r="B23" s="581"/>
      <c r="C23" s="330">
        <v>0</v>
      </c>
      <c r="D23" s="316">
        <v>0</v>
      </c>
      <c r="E23" s="330">
        <v>0</v>
      </c>
      <c r="F23" s="320">
        <v>0</v>
      </c>
      <c r="G23" s="316">
        <v>0</v>
      </c>
      <c r="H23" s="377">
        <v>0</v>
      </c>
    </row>
    <row r="24" spans="1:8" ht="25.5" customHeight="1" x14ac:dyDescent="0.15">
      <c r="A24" s="580" t="s">
        <v>95</v>
      </c>
      <c r="B24" s="581"/>
      <c r="C24" s="330">
        <v>0</v>
      </c>
      <c r="D24" s="316">
        <v>0</v>
      </c>
      <c r="E24" s="330">
        <v>0</v>
      </c>
      <c r="F24" s="320">
        <v>0</v>
      </c>
      <c r="G24" s="316">
        <v>0</v>
      </c>
      <c r="H24" s="377">
        <v>0</v>
      </c>
    </row>
    <row r="25" spans="1:8" ht="25.5" customHeight="1" x14ac:dyDescent="0.15">
      <c r="A25" s="580" t="s">
        <v>96</v>
      </c>
      <c r="B25" s="581"/>
      <c r="C25" s="330">
        <v>0</v>
      </c>
      <c r="D25" s="316">
        <v>0</v>
      </c>
      <c r="E25" s="330">
        <v>0</v>
      </c>
      <c r="F25" s="320">
        <v>0</v>
      </c>
      <c r="G25" s="316">
        <v>0</v>
      </c>
      <c r="H25" s="377">
        <v>0</v>
      </c>
    </row>
    <row r="26" spans="1:8" ht="25.5" customHeight="1" x14ac:dyDescent="0.15">
      <c r="A26" s="580" t="s">
        <v>97</v>
      </c>
      <c r="B26" s="581"/>
      <c r="C26" s="330">
        <f>C55+C84+C113</f>
        <v>0</v>
      </c>
      <c r="D26" s="316">
        <v>0</v>
      </c>
      <c r="E26" s="330">
        <f>E55+E84+E113</f>
        <v>0</v>
      </c>
      <c r="F26" s="320">
        <v>0</v>
      </c>
      <c r="G26" s="316">
        <f>G55+G84+G113</f>
        <v>0</v>
      </c>
      <c r="H26" s="377">
        <v>0</v>
      </c>
    </row>
    <row r="27" spans="1:8" ht="25.5" customHeight="1" x14ac:dyDescent="0.15">
      <c r="A27" s="580" t="s">
        <v>98</v>
      </c>
      <c r="B27" s="581"/>
      <c r="C27" s="330">
        <v>0</v>
      </c>
      <c r="D27" s="316">
        <v>0</v>
      </c>
      <c r="E27" s="330">
        <v>0</v>
      </c>
      <c r="F27" s="320">
        <v>0</v>
      </c>
      <c r="G27" s="316">
        <v>0</v>
      </c>
      <c r="H27" s="377">
        <v>0</v>
      </c>
    </row>
    <row r="28" spans="1:8" ht="25.5" customHeight="1" x14ac:dyDescent="0.15">
      <c r="A28" s="580" t="s">
        <v>99</v>
      </c>
      <c r="B28" s="581"/>
      <c r="C28" s="330">
        <v>19</v>
      </c>
      <c r="D28" s="316">
        <v>170</v>
      </c>
      <c r="E28" s="330">
        <v>16</v>
      </c>
      <c r="F28" s="320">
        <f>E28/C28*100</f>
        <v>84.210526315789465</v>
      </c>
      <c r="G28" s="316">
        <v>169</v>
      </c>
      <c r="H28" s="377">
        <f t="shared" si="0"/>
        <v>99.411764705882348</v>
      </c>
    </row>
    <row r="29" spans="1:8" ht="25.5" customHeight="1" x14ac:dyDescent="0.15">
      <c r="A29" s="580" t="s">
        <v>100</v>
      </c>
      <c r="B29" s="581"/>
      <c r="C29" s="330">
        <v>0</v>
      </c>
      <c r="D29" s="316">
        <v>0</v>
      </c>
      <c r="E29" s="330">
        <v>0</v>
      </c>
      <c r="F29" s="320">
        <v>0</v>
      </c>
      <c r="G29" s="316">
        <v>0</v>
      </c>
      <c r="H29" s="377">
        <v>0</v>
      </c>
    </row>
    <row r="30" spans="1:8" ht="25.5" customHeight="1" thickBot="1" x14ac:dyDescent="0.2">
      <c r="A30" s="575" t="s">
        <v>101</v>
      </c>
      <c r="B30" s="576"/>
      <c r="C30" s="331">
        <v>0</v>
      </c>
      <c r="D30" s="336">
        <v>1</v>
      </c>
      <c r="E30" s="331">
        <v>0</v>
      </c>
      <c r="F30" s="335">
        <v>0</v>
      </c>
      <c r="G30" s="336">
        <v>1</v>
      </c>
      <c r="H30" s="379">
        <f>G30/D30*100</f>
        <v>100</v>
      </c>
    </row>
    <row r="31" spans="1:8" ht="21.75" customHeight="1" x14ac:dyDescent="0.15"/>
    <row r="32" spans="1:8" ht="43.5" customHeight="1" x14ac:dyDescent="0.15">
      <c r="A32" s="300" t="s">
        <v>106</v>
      </c>
      <c r="B32" s="300"/>
      <c r="C32" s="300"/>
      <c r="D32" s="300"/>
      <c r="E32" s="301"/>
      <c r="F32" s="301"/>
      <c r="G32" s="300"/>
      <c r="H32" s="300"/>
    </row>
    <row r="33" spans="1:8" ht="24" customHeight="1" thickBot="1" x14ac:dyDescent="0.2">
      <c r="A33" s="302"/>
      <c r="B33" s="302"/>
      <c r="C33" s="302"/>
      <c r="D33" s="303"/>
      <c r="E33" s="303"/>
      <c r="F33" s="303"/>
      <c r="G33" s="593" t="s">
        <v>103</v>
      </c>
      <c r="H33" s="593"/>
    </row>
    <row r="34" spans="1:8" ht="25.5" customHeight="1" x14ac:dyDescent="0.15">
      <c r="A34" s="567" t="s">
        <v>81</v>
      </c>
      <c r="B34" s="568"/>
      <c r="C34" s="573" t="s">
        <v>158</v>
      </c>
      <c r="D34" s="574"/>
      <c r="E34" s="573" t="s">
        <v>162</v>
      </c>
      <c r="F34" s="597"/>
      <c r="G34" s="597"/>
      <c r="H34" s="598"/>
    </row>
    <row r="35" spans="1:8" ht="25.5" customHeight="1" x14ac:dyDescent="0.15">
      <c r="A35" s="569"/>
      <c r="B35" s="570"/>
      <c r="C35" s="363"/>
      <c r="D35" s="364" t="s">
        <v>170</v>
      </c>
      <c r="E35" s="365"/>
      <c r="F35" s="366"/>
      <c r="G35" s="364" t="s">
        <v>170</v>
      </c>
      <c r="H35" s="373"/>
    </row>
    <row r="36" spans="1:8" ht="25.5" customHeight="1" thickBot="1" x14ac:dyDescent="0.2">
      <c r="A36" s="571"/>
      <c r="B36" s="572"/>
      <c r="C36" s="367" t="s">
        <v>171</v>
      </c>
      <c r="D36" s="367" t="s">
        <v>45</v>
      </c>
      <c r="E36" s="367" t="s">
        <v>171</v>
      </c>
      <c r="F36" s="368" t="s">
        <v>46</v>
      </c>
      <c r="G36" s="367" t="s">
        <v>45</v>
      </c>
      <c r="H36" s="374" t="s">
        <v>46</v>
      </c>
    </row>
    <row r="37" spans="1:8" ht="25.5" customHeight="1" thickTop="1" thickBot="1" x14ac:dyDescent="0.2">
      <c r="A37" s="605" t="s">
        <v>83</v>
      </c>
      <c r="B37" s="606"/>
      <c r="C37" s="334">
        <f>SUM(C44:C59)</f>
        <v>35</v>
      </c>
      <c r="D37" s="322">
        <f>SUM(D44:D59)</f>
        <v>249</v>
      </c>
      <c r="E37" s="334">
        <f>SUM(E44:E59)</f>
        <v>24</v>
      </c>
      <c r="F37" s="322">
        <f>E37/C37*100</f>
        <v>68.571428571428569</v>
      </c>
      <c r="G37" s="322">
        <f>SUM(G44:G59)</f>
        <v>227</v>
      </c>
      <c r="H37" s="323">
        <f>G37/D37*100</f>
        <v>91.164658634538156</v>
      </c>
    </row>
    <row r="38" spans="1:8" ht="25.5" customHeight="1" thickTop="1" x14ac:dyDescent="0.15">
      <c r="A38" s="599" t="s">
        <v>104</v>
      </c>
      <c r="B38" s="600"/>
      <c r="C38" s="326">
        <v>0</v>
      </c>
      <c r="D38" s="340">
        <v>0</v>
      </c>
      <c r="E38" s="326">
        <v>0</v>
      </c>
      <c r="F38" s="319">
        <v>0</v>
      </c>
      <c r="G38" s="340">
        <v>0</v>
      </c>
      <c r="H38" s="376">
        <v>0</v>
      </c>
    </row>
    <row r="39" spans="1:8" ht="25.5" customHeight="1" x14ac:dyDescent="0.15">
      <c r="A39" s="595"/>
      <c r="B39" s="348" t="s">
        <v>85</v>
      </c>
      <c r="C39" s="327">
        <v>0</v>
      </c>
      <c r="D39" s="346">
        <v>0</v>
      </c>
      <c r="E39" s="327">
        <v>0</v>
      </c>
      <c r="F39" s="320">
        <v>0</v>
      </c>
      <c r="G39" s="346">
        <v>0</v>
      </c>
      <c r="H39" s="377">
        <v>0</v>
      </c>
    </row>
    <row r="40" spans="1:8" ht="25.5" customHeight="1" thickBot="1" x14ac:dyDescent="0.2">
      <c r="A40" s="596"/>
      <c r="B40" s="349" t="s">
        <v>86</v>
      </c>
      <c r="C40" s="328">
        <v>0</v>
      </c>
      <c r="D40" s="342">
        <v>0</v>
      </c>
      <c r="E40" s="328">
        <v>0</v>
      </c>
      <c r="F40" s="321">
        <v>0</v>
      </c>
      <c r="G40" s="342">
        <v>0</v>
      </c>
      <c r="H40" s="378">
        <v>0</v>
      </c>
    </row>
    <row r="41" spans="1:8" ht="25.5" customHeight="1" thickTop="1" x14ac:dyDescent="0.15">
      <c r="A41" s="599" t="s">
        <v>105</v>
      </c>
      <c r="B41" s="600"/>
      <c r="C41" s="329">
        <v>0</v>
      </c>
      <c r="D41" s="318">
        <v>0</v>
      </c>
      <c r="E41" s="329">
        <v>0</v>
      </c>
      <c r="F41" s="375">
        <v>0</v>
      </c>
      <c r="G41" s="318">
        <v>0</v>
      </c>
      <c r="H41" s="381">
        <v>0</v>
      </c>
    </row>
    <row r="42" spans="1:8" ht="25.5" customHeight="1" x14ac:dyDescent="0.15">
      <c r="A42" s="595"/>
      <c r="B42" s="348" t="s">
        <v>85</v>
      </c>
      <c r="C42" s="330">
        <v>0</v>
      </c>
      <c r="D42" s="316">
        <v>0</v>
      </c>
      <c r="E42" s="330">
        <v>0</v>
      </c>
      <c r="F42" s="320">
        <v>0</v>
      </c>
      <c r="G42" s="316">
        <v>0</v>
      </c>
      <c r="H42" s="377">
        <v>0</v>
      </c>
    </row>
    <row r="43" spans="1:8" ht="25.5" customHeight="1" thickBot="1" x14ac:dyDescent="0.2">
      <c r="A43" s="596"/>
      <c r="B43" s="349" t="s">
        <v>86</v>
      </c>
      <c r="C43" s="332">
        <v>0</v>
      </c>
      <c r="D43" s="324">
        <v>0</v>
      </c>
      <c r="E43" s="332">
        <v>0</v>
      </c>
      <c r="F43" s="321">
        <v>0</v>
      </c>
      <c r="G43" s="324">
        <v>0</v>
      </c>
      <c r="H43" s="378">
        <v>0</v>
      </c>
    </row>
    <row r="44" spans="1:8" ht="25.5" customHeight="1" thickTop="1" x14ac:dyDescent="0.15">
      <c r="A44" s="601" t="s">
        <v>111</v>
      </c>
      <c r="B44" s="602"/>
      <c r="C44" s="330">
        <v>0</v>
      </c>
      <c r="D44" s="316">
        <v>0</v>
      </c>
      <c r="E44" s="330">
        <v>0</v>
      </c>
      <c r="F44" s="375">
        <v>0</v>
      </c>
      <c r="G44" s="316">
        <v>0</v>
      </c>
      <c r="H44" s="381">
        <v>0</v>
      </c>
    </row>
    <row r="45" spans="1:8" ht="25.5" customHeight="1" x14ac:dyDescent="0.15">
      <c r="A45" s="601" t="s">
        <v>88</v>
      </c>
      <c r="B45" s="602"/>
      <c r="C45" s="330">
        <v>0</v>
      </c>
      <c r="D45" s="316">
        <v>0</v>
      </c>
      <c r="E45" s="330">
        <v>0</v>
      </c>
      <c r="F45" s="320">
        <v>0</v>
      </c>
      <c r="G45" s="316">
        <v>0</v>
      </c>
      <c r="H45" s="377">
        <v>0</v>
      </c>
    </row>
    <row r="46" spans="1:8" ht="25.5" customHeight="1" x14ac:dyDescent="0.15">
      <c r="A46" s="601" t="s">
        <v>89</v>
      </c>
      <c r="B46" s="602"/>
      <c r="C46" s="330">
        <v>0</v>
      </c>
      <c r="D46" s="316">
        <v>0</v>
      </c>
      <c r="E46" s="330">
        <v>0</v>
      </c>
      <c r="F46" s="320">
        <v>0</v>
      </c>
      <c r="G46" s="316">
        <v>0</v>
      </c>
      <c r="H46" s="377">
        <v>0</v>
      </c>
    </row>
    <row r="47" spans="1:8" ht="25.5" customHeight="1" x14ac:dyDescent="0.15">
      <c r="A47" s="601" t="s">
        <v>90</v>
      </c>
      <c r="B47" s="602"/>
      <c r="C47" s="330">
        <v>16</v>
      </c>
      <c r="D47" s="316">
        <v>72</v>
      </c>
      <c r="E47" s="330">
        <v>6</v>
      </c>
      <c r="F47" s="320">
        <v>0</v>
      </c>
      <c r="G47" s="316">
        <v>56</v>
      </c>
      <c r="H47" s="377">
        <f t="shared" ref="H47:H49" si="1">G47/D47*100</f>
        <v>77.777777777777786</v>
      </c>
    </row>
    <row r="48" spans="1:8" ht="25.5" customHeight="1" x14ac:dyDescent="0.15">
      <c r="A48" s="601" t="s">
        <v>91</v>
      </c>
      <c r="B48" s="602"/>
      <c r="C48" s="330">
        <v>0</v>
      </c>
      <c r="D48" s="316">
        <v>0</v>
      </c>
      <c r="E48" s="330">
        <v>0</v>
      </c>
      <c r="F48" s="320">
        <v>0</v>
      </c>
      <c r="G48" s="316">
        <v>0</v>
      </c>
      <c r="H48" s="377">
        <v>0</v>
      </c>
    </row>
    <row r="49" spans="1:8" ht="25.5" customHeight="1" x14ac:dyDescent="0.15">
      <c r="A49" s="601" t="s">
        <v>92</v>
      </c>
      <c r="B49" s="602"/>
      <c r="C49" s="330">
        <v>0</v>
      </c>
      <c r="D49" s="316">
        <v>11</v>
      </c>
      <c r="E49" s="330">
        <v>2</v>
      </c>
      <c r="F49" s="320">
        <v>0</v>
      </c>
      <c r="G49" s="316">
        <v>5</v>
      </c>
      <c r="H49" s="377">
        <f t="shared" si="1"/>
        <v>45.454545454545453</v>
      </c>
    </row>
    <row r="50" spans="1:8" ht="25.5" customHeight="1" x14ac:dyDescent="0.15">
      <c r="A50" s="580" t="s">
        <v>113</v>
      </c>
      <c r="B50" s="581"/>
      <c r="C50" s="330">
        <v>0</v>
      </c>
      <c r="D50" s="316">
        <v>0</v>
      </c>
      <c r="E50" s="330">
        <v>0</v>
      </c>
      <c r="F50" s="320">
        <v>0</v>
      </c>
      <c r="G50" s="316">
        <v>2</v>
      </c>
      <c r="H50" s="377">
        <v>0</v>
      </c>
    </row>
    <row r="51" spans="1:8" ht="25.5" customHeight="1" x14ac:dyDescent="0.15">
      <c r="A51" s="601" t="s">
        <v>93</v>
      </c>
      <c r="B51" s="602"/>
      <c r="C51" s="330">
        <v>0</v>
      </c>
      <c r="D51" s="316">
        <v>0</v>
      </c>
      <c r="E51" s="330">
        <v>0</v>
      </c>
      <c r="F51" s="320">
        <v>0</v>
      </c>
      <c r="G51" s="316">
        <v>0</v>
      </c>
      <c r="H51" s="377">
        <v>0</v>
      </c>
    </row>
    <row r="52" spans="1:8" ht="25.5" customHeight="1" x14ac:dyDescent="0.15">
      <c r="A52" s="601" t="s">
        <v>94</v>
      </c>
      <c r="B52" s="602"/>
      <c r="C52" s="330">
        <v>0</v>
      </c>
      <c r="D52" s="316">
        <v>0</v>
      </c>
      <c r="E52" s="330">
        <v>0</v>
      </c>
      <c r="F52" s="320">
        <v>0</v>
      </c>
      <c r="G52" s="316">
        <v>0</v>
      </c>
      <c r="H52" s="377">
        <v>0</v>
      </c>
    </row>
    <row r="53" spans="1:8" ht="25.5" customHeight="1" x14ac:dyDescent="0.15">
      <c r="A53" s="601" t="s">
        <v>95</v>
      </c>
      <c r="B53" s="602"/>
      <c r="C53" s="330">
        <v>0</v>
      </c>
      <c r="D53" s="316">
        <v>0</v>
      </c>
      <c r="E53" s="330">
        <v>0</v>
      </c>
      <c r="F53" s="320">
        <v>0</v>
      </c>
      <c r="G53" s="316">
        <v>0</v>
      </c>
      <c r="H53" s="377">
        <v>0</v>
      </c>
    </row>
    <row r="54" spans="1:8" ht="25.5" customHeight="1" x14ac:dyDescent="0.15">
      <c r="A54" s="601" t="s">
        <v>96</v>
      </c>
      <c r="B54" s="602"/>
      <c r="C54" s="330">
        <v>0</v>
      </c>
      <c r="D54" s="316">
        <v>0</v>
      </c>
      <c r="E54" s="330">
        <v>0</v>
      </c>
      <c r="F54" s="320">
        <v>0</v>
      </c>
      <c r="G54" s="316">
        <v>0</v>
      </c>
      <c r="H54" s="377">
        <v>0</v>
      </c>
    </row>
    <row r="55" spans="1:8" ht="25.5" customHeight="1" x14ac:dyDescent="0.15">
      <c r="A55" s="601" t="s">
        <v>97</v>
      </c>
      <c r="B55" s="602"/>
      <c r="C55" s="330">
        <v>0</v>
      </c>
      <c r="D55" s="316">
        <v>0</v>
      </c>
      <c r="E55" s="330">
        <v>0</v>
      </c>
      <c r="F55" s="320">
        <v>0</v>
      </c>
      <c r="G55" s="316">
        <v>0</v>
      </c>
      <c r="H55" s="377">
        <v>0</v>
      </c>
    </row>
    <row r="56" spans="1:8" ht="25.5" customHeight="1" x14ac:dyDescent="0.15">
      <c r="A56" s="601" t="s">
        <v>98</v>
      </c>
      <c r="B56" s="602"/>
      <c r="C56" s="330">
        <v>0</v>
      </c>
      <c r="D56" s="316">
        <v>0</v>
      </c>
      <c r="E56" s="330">
        <v>0</v>
      </c>
      <c r="F56" s="320">
        <v>0</v>
      </c>
      <c r="G56" s="316">
        <v>0</v>
      </c>
      <c r="H56" s="377">
        <v>0</v>
      </c>
    </row>
    <row r="57" spans="1:8" ht="25.5" customHeight="1" x14ac:dyDescent="0.15">
      <c r="A57" s="601" t="s">
        <v>99</v>
      </c>
      <c r="B57" s="602"/>
      <c r="C57" s="330">
        <v>19</v>
      </c>
      <c r="D57" s="316">
        <v>166</v>
      </c>
      <c r="E57" s="330">
        <v>16</v>
      </c>
      <c r="F57" s="320">
        <v>0</v>
      </c>
      <c r="G57" s="316">
        <v>164</v>
      </c>
      <c r="H57" s="377">
        <f t="shared" ref="H57" si="2">G57/D57*100</f>
        <v>98.795180722891558</v>
      </c>
    </row>
    <row r="58" spans="1:8" ht="25.5" customHeight="1" x14ac:dyDescent="0.15">
      <c r="A58" s="601" t="s">
        <v>100</v>
      </c>
      <c r="B58" s="602"/>
      <c r="C58" s="330">
        <v>0</v>
      </c>
      <c r="D58" s="316">
        <v>0</v>
      </c>
      <c r="E58" s="330">
        <v>0</v>
      </c>
      <c r="F58" s="320">
        <v>0</v>
      </c>
      <c r="G58" s="316">
        <v>0</v>
      </c>
      <c r="H58" s="377">
        <v>0</v>
      </c>
    </row>
    <row r="59" spans="1:8" ht="25.5" customHeight="1" thickBot="1" x14ac:dyDescent="0.2">
      <c r="A59" s="603" t="s">
        <v>101</v>
      </c>
      <c r="B59" s="604"/>
      <c r="C59" s="331">
        <v>0</v>
      </c>
      <c r="D59" s="336">
        <v>0</v>
      </c>
      <c r="E59" s="331">
        <v>0</v>
      </c>
      <c r="F59" s="380">
        <v>0</v>
      </c>
      <c r="G59" s="336">
        <v>0</v>
      </c>
      <c r="H59" s="379">
        <v>0</v>
      </c>
    </row>
    <row r="60" spans="1:8" ht="21" customHeight="1" x14ac:dyDescent="0.15">
      <c r="D60" s="311"/>
    </row>
    <row r="61" spans="1:8" ht="30" customHeight="1" x14ac:dyDescent="0.15">
      <c r="A61" s="300" t="s">
        <v>107</v>
      </c>
      <c r="B61" s="300"/>
      <c r="C61" s="300"/>
      <c r="D61" s="300"/>
      <c r="E61" s="301"/>
      <c r="F61" s="301"/>
      <c r="G61" s="300"/>
      <c r="H61" s="300"/>
    </row>
    <row r="62" spans="1:8" ht="24" customHeight="1" thickBot="1" x14ac:dyDescent="0.2">
      <c r="A62" s="302"/>
      <c r="B62" s="302"/>
      <c r="C62" s="302"/>
      <c r="D62" s="303"/>
      <c r="E62" s="303"/>
      <c r="F62" s="303"/>
      <c r="G62" s="593" t="s">
        <v>103</v>
      </c>
      <c r="H62" s="593"/>
    </row>
    <row r="63" spans="1:8" ht="25.5" customHeight="1" x14ac:dyDescent="0.15">
      <c r="A63" s="567" t="s">
        <v>81</v>
      </c>
      <c r="B63" s="568"/>
      <c r="C63" s="573" t="s">
        <v>158</v>
      </c>
      <c r="D63" s="574"/>
      <c r="E63" s="573" t="s">
        <v>162</v>
      </c>
      <c r="F63" s="597"/>
      <c r="G63" s="597"/>
      <c r="H63" s="598"/>
    </row>
    <row r="64" spans="1:8" ht="25.5" customHeight="1" x14ac:dyDescent="0.15">
      <c r="A64" s="569"/>
      <c r="B64" s="570"/>
      <c r="C64" s="363"/>
      <c r="D64" s="364" t="s">
        <v>170</v>
      </c>
      <c r="E64" s="365"/>
      <c r="F64" s="366"/>
      <c r="G64" s="364" t="s">
        <v>170</v>
      </c>
      <c r="H64" s="373"/>
    </row>
    <row r="65" spans="1:8" ht="25.5" customHeight="1" thickBot="1" x14ac:dyDescent="0.2">
      <c r="A65" s="571"/>
      <c r="B65" s="572"/>
      <c r="C65" s="367" t="s">
        <v>171</v>
      </c>
      <c r="D65" s="367" t="s">
        <v>45</v>
      </c>
      <c r="E65" s="367" t="s">
        <v>171</v>
      </c>
      <c r="F65" s="368" t="s">
        <v>46</v>
      </c>
      <c r="G65" s="367" t="s">
        <v>45</v>
      </c>
      <c r="H65" s="374" t="s">
        <v>46</v>
      </c>
    </row>
    <row r="66" spans="1:8" ht="25.5" customHeight="1" thickTop="1" thickBot="1" x14ac:dyDescent="0.2">
      <c r="A66" s="605" t="s">
        <v>83</v>
      </c>
      <c r="B66" s="606"/>
      <c r="C66" s="383">
        <f>SUM(C73:C88)</f>
        <v>2</v>
      </c>
      <c r="D66" s="323">
        <f>SUM(D73:D88)</f>
        <v>37</v>
      </c>
      <c r="E66" s="383">
        <f>SUM(E73:E88)</f>
        <v>4</v>
      </c>
      <c r="F66" s="322">
        <f>E66/C66*100</f>
        <v>200</v>
      </c>
      <c r="G66" s="322">
        <f>SUM(G73:G88)</f>
        <v>36</v>
      </c>
      <c r="H66" s="323">
        <f>G66/D66*100</f>
        <v>97.297297297297305</v>
      </c>
    </row>
    <row r="67" spans="1:8" ht="25.5" customHeight="1" thickTop="1" x14ac:dyDescent="0.15">
      <c r="A67" s="599" t="s">
        <v>104</v>
      </c>
      <c r="B67" s="600"/>
      <c r="C67" s="384">
        <v>0</v>
      </c>
      <c r="D67" s="351">
        <v>0</v>
      </c>
      <c r="E67" s="384">
        <v>0</v>
      </c>
      <c r="F67" s="319">
        <v>0</v>
      </c>
      <c r="G67" s="340">
        <v>0</v>
      </c>
      <c r="H67" s="376">
        <v>0</v>
      </c>
    </row>
    <row r="68" spans="1:8" ht="25.5" customHeight="1" x14ac:dyDescent="0.15">
      <c r="A68" s="595"/>
      <c r="B68" s="348" t="s">
        <v>85</v>
      </c>
      <c r="C68" s="385">
        <v>0</v>
      </c>
      <c r="D68" s="352">
        <v>0</v>
      </c>
      <c r="E68" s="385">
        <v>0</v>
      </c>
      <c r="F68" s="320">
        <v>0</v>
      </c>
      <c r="G68" s="346">
        <v>0</v>
      </c>
      <c r="H68" s="377">
        <v>0</v>
      </c>
    </row>
    <row r="69" spans="1:8" ht="25.5" customHeight="1" thickBot="1" x14ac:dyDescent="0.2">
      <c r="A69" s="596"/>
      <c r="B69" s="349" t="s">
        <v>86</v>
      </c>
      <c r="C69" s="386">
        <v>0</v>
      </c>
      <c r="D69" s="353">
        <v>0</v>
      </c>
      <c r="E69" s="386">
        <v>0</v>
      </c>
      <c r="F69" s="321">
        <v>0</v>
      </c>
      <c r="G69" s="347">
        <v>0</v>
      </c>
      <c r="H69" s="378">
        <v>0</v>
      </c>
    </row>
    <row r="70" spans="1:8" ht="25.5" customHeight="1" thickTop="1" x14ac:dyDescent="0.15">
      <c r="A70" s="599" t="s">
        <v>105</v>
      </c>
      <c r="B70" s="600"/>
      <c r="C70" s="387">
        <v>0</v>
      </c>
      <c r="D70" s="343">
        <v>0</v>
      </c>
      <c r="E70" s="387">
        <v>0</v>
      </c>
      <c r="F70" s="375">
        <v>0</v>
      </c>
      <c r="G70" s="382">
        <v>0</v>
      </c>
      <c r="H70" s="381">
        <v>0</v>
      </c>
    </row>
    <row r="71" spans="1:8" ht="25.5" customHeight="1" x14ac:dyDescent="0.15">
      <c r="A71" s="595"/>
      <c r="B71" s="348" t="s">
        <v>85</v>
      </c>
      <c r="C71" s="388">
        <v>0</v>
      </c>
      <c r="D71" s="344">
        <v>0</v>
      </c>
      <c r="E71" s="388">
        <v>0</v>
      </c>
      <c r="F71" s="320">
        <v>0</v>
      </c>
      <c r="G71" s="316">
        <v>0</v>
      </c>
      <c r="H71" s="377">
        <v>0</v>
      </c>
    </row>
    <row r="72" spans="1:8" ht="25.5" customHeight="1" thickBot="1" x14ac:dyDescent="0.2">
      <c r="A72" s="596"/>
      <c r="B72" s="349" t="s">
        <v>86</v>
      </c>
      <c r="C72" s="389">
        <v>0</v>
      </c>
      <c r="D72" s="354">
        <v>0</v>
      </c>
      <c r="E72" s="389">
        <v>0</v>
      </c>
      <c r="F72" s="321">
        <v>0</v>
      </c>
      <c r="G72" s="324">
        <v>0</v>
      </c>
      <c r="H72" s="378">
        <v>0</v>
      </c>
    </row>
    <row r="73" spans="1:8" ht="25.5" customHeight="1" thickTop="1" x14ac:dyDescent="0.15">
      <c r="A73" s="601" t="s">
        <v>111</v>
      </c>
      <c r="B73" s="602"/>
      <c r="C73" s="388">
        <v>0</v>
      </c>
      <c r="D73" s="344">
        <v>0</v>
      </c>
      <c r="E73" s="388">
        <v>0</v>
      </c>
      <c r="F73" s="375">
        <v>0</v>
      </c>
      <c r="G73" s="382">
        <v>0</v>
      </c>
      <c r="H73" s="381">
        <v>0</v>
      </c>
    </row>
    <row r="74" spans="1:8" ht="25.5" customHeight="1" x14ac:dyDescent="0.15">
      <c r="A74" s="601" t="s">
        <v>159</v>
      </c>
      <c r="B74" s="602"/>
      <c r="C74" s="388">
        <v>0</v>
      </c>
      <c r="D74" s="344">
        <v>0</v>
      </c>
      <c r="E74" s="388">
        <v>0</v>
      </c>
      <c r="F74" s="320">
        <v>0</v>
      </c>
      <c r="G74" s="316">
        <v>0</v>
      </c>
      <c r="H74" s="377">
        <v>0</v>
      </c>
    </row>
    <row r="75" spans="1:8" ht="25.5" customHeight="1" x14ac:dyDescent="0.15">
      <c r="A75" s="601" t="s">
        <v>89</v>
      </c>
      <c r="B75" s="602"/>
      <c r="C75" s="388">
        <v>0</v>
      </c>
      <c r="D75" s="344">
        <v>0</v>
      </c>
      <c r="E75" s="388">
        <v>0</v>
      </c>
      <c r="F75" s="320">
        <v>0</v>
      </c>
      <c r="G75" s="316">
        <v>0</v>
      </c>
      <c r="H75" s="377">
        <v>0</v>
      </c>
    </row>
    <row r="76" spans="1:8" ht="25.5" customHeight="1" x14ac:dyDescent="0.15">
      <c r="A76" s="601" t="s">
        <v>90</v>
      </c>
      <c r="B76" s="602"/>
      <c r="C76" s="388">
        <v>2</v>
      </c>
      <c r="D76" s="344">
        <v>37</v>
      </c>
      <c r="E76" s="388">
        <v>4</v>
      </c>
      <c r="F76" s="320">
        <f>E76/C76*100</f>
        <v>200</v>
      </c>
      <c r="G76" s="316">
        <v>36</v>
      </c>
      <c r="H76" s="377">
        <f t="shared" ref="H76" si="3">G76/D76*100</f>
        <v>97.297297297297305</v>
      </c>
    </row>
    <row r="77" spans="1:8" ht="25.5" customHeight="1" x14ac:dyDescent="0.15">
      <c r="A77" s="601" t="s">
        <v>91</v>
      </c>
      <c r="B77" s="602"/>
      <c r="C77" s="388">
        <v>0</v>
      </c>
      <c r="D77" s="344">
        <v>0</v>
      </c>
      <c r="E77" s="388">
        <v>0</v>
      </c>
      <c r="F77" s="320">
        <v>0</v>
      </c>
      <c r="G77" s="316">
        <v>0</v>
      </c>
      <c r="H77" s="377">
        <v>0</v>
      </c>
    </row>
    <row r="78" spans="1:8" ht="25.5" customHeight="1" x14ac:dyDescent="0.15">
      <c r="A78" s="601" t="s">
        <v>92</v>
      </c>
      <c r="B78" s="602"/>
      <c r="C78" s="388">
        <v>0</v>
      </c>
      <c r="D78" s="344">
        <v>0</v>
      </c>
      <c r="E78" s="388">
        <v>0</v>
      </c>
      <c r="F78" s="320">
        <v>0</v>
      </c>
      <c r="G78" s="316">
        <v>0</v>
      </c>
      <c r="H78" s="377">
        <v>0</v>
      </c>
    </row>
    <row r="79" spans="1:8" ht="25.5" customHeight="1" x14ac:dyDescent="0.15">
      <c r="A79" s="580" t="s">
        <v>113</v>
      </c>
      <c r="B79" s="581"/>
      <c r="C79" s="388">
        <v>0</v>
      </c>
      <c r="D79" s="344">
        <v>0</v>
      </c>
      <c r="E79" s="388">
        <v>0</v>
      </c>
      <c r="F79" s="320">
        <v>0</v>
      </c>
      <c r="G79" s="316">
        <v>0</v>
      </c>
      <c r="H79" s="377">
        <v>0</v>
      </c>
    </row>
    <row r="80" spans="1:8" ht="25.5" customHeight="1" x14ac:dyDescent="0.15">
      <c r="A80" s="601" t="s">
        <v>93</v>
      </c>
      <c r="B80" s="602"/>
      <c r="C80" s="388">
        <v>0</v>
      </c>
      <c r="D80" s="344">
        <v>0</v>
      </c>
      <c r="E80" s="388">
        <v>0</v>
      </c>
      <c r="F80" s="320">
        <v>0</v>
      </c>
      <c r="G80" s="316">
        <v>0</v>
      </c>
      <c r="H80" s="377">
        <v>0</v>
      </c>
    </row>
    <row r="81" spans="1:8" ht="25.5" customHeight="1" x14ac:dyDescent="0.15">
      <c r="A81" s="601" t="s">
        <v>94</v>
      </c>
      <c r="B81" s="602"/>
      <c r="C81" s="388">
        <v>0</v>
      </c>
      <c r="D81" s="344">
        <v>0</v>
      </c>
      <c r="E81" s="388">
        <v>0</v>
      </c>
      <c r="F81" s="320">
        <v>0</v>
      </c>
      <c r="G81" s="316">
        <v>0</v>
      </c>
      <c r="H81" s="377">
        <v>0</v>
      </c>
    </row>
    <row r="82" spans="1:8" ht="25.5" customHeight="1" x14ac:dyDescent="0.15">
      <c r="A82" s="601" t="s">
        <v>95</v>
      </c>
      <c r="B82" s="602"/>
      <c r="C82" s="388">
        <v>0</v>
      </c>
      <c r="D82" s="344">
        <v>0</v>
      </c>
      <c r="E82" s="388">
        <v>0</v>
      </c>
      <c r="F82" s="320">
        <v>0</v>
      </c>
      <c r="G82" s="316">
        <v>0</v>
      </c>
      <c r="H82" s="377">
        <v>0</v>
      </c>
    </row>
    <row r="83" spans="1:8" ht="25.5" customHeight="1" x14ac:dyDescent="0.15">
      <c r="A83" s="601" t="s">
        <v>96</v>
      </c>
      <c r="B83" s="602"/>
      <c r="C83" s="388">
        <v>0</v>
      </c>
      <c r="D83" s="344">
        <v>0</v>
      </c>
      <c r="E83" s="388">
        <v>0</v>
      </c>
      <c r="F83" s="320">
        <v>0</v>
      </c>
      <c r="G83" s="316">
        <v>0</v>
      </c>
      <c r="H83" s="377">
        <v>0</v>
      </c>
    </row>
    <row r="84" spans="1:8" ht="25.5" customHeight="1" x14ac:dyDescent="0.15">
      <c r="A84" s="601" t="s">
        <v>97</v>
      </c>
      <c r="B84" s="602"/>
      <c r="C84" s="388">
        <v>0</v>
      </c>
      <c r="D84" s="344">
        <v>0</v>
      </c>
      <c r="E84" s="388">
        <v>0</v>
      </c>
      <c r="F84" s="320">
        <v>0</v>
      </c>
      <c r="G84" s="316">
        <v>0</v>
      </c>
      <c r="H84" s="377">
        <v>0</v>
      </c>
    </row>
    <row r="85" spans="1:8" ht="25.5" customHeight="1" x14ac:dyDescent="0.15">
      <c r="A85" s="601" t="s">
        <v>98</v>
      </c>
      <c r="B85" s="602"/>
      <c r="C85" s="388">
        <v>0</v>
      </c>
      <c r="D85" s="344">
        <v>0</v>
      </c>
      <c r="E85" s="388">
        <v>0</v>
      </c>
      <c r="F85" s="320">
        <v>0</v>
      </c>
      <c r="G85" s="316">
        <v>0</v>
      </c>
      <c r="H85" s="377">
        <v>0</v>
      </c>
    </row>
    <row r="86" spans="1:8" ht="25.5" customHeight="1" x14ac:dyDescent="0.15">
      <c r="A86" s="601" t="s">
        <v>99</v>
      </c>
      <c r="B86" s="602"/>
      <c r="C86" s="388">
        <v>0</v>
      </c>
      <c r="D86" s="344">
        <v>0</v>
      </c>
      <c r="E86" s="388">
        <v>0</v>
      </c>
      <c r="F86" s="320">
        <v>0</v>
      </c>
      <c r="G86" s="316">
        <v>0</v>
      </c>
      <c r="H86" s="377">
        <v>0</v>
      </c>
    </row>
    <row r="87" spans="1:8" ht="25.5" customHeight="1" x14ac:dyDescent="0.15">
      <c r="A87" s="601" t="s">
        <v>100</v>
      </c>
      <c r="B87" s="602"/>
      <c r="C87" s="388">
        <v>0</v>
      </c>
      <c r="D87" s="344">
        <v>0</v>
      </c>
      <c r="E87" s="388">
        <v>0</v>
      </c>
      <c r="F87" s="320">
        <v>0</v>
      </c>
      <c r="G87" s="316">
        <v>0</v>
      </c>
      <c r="H87" s="377">
        <v>0</v>
      </c>
    </row>
    <row r="88" spans="1:8" ht="25.5" customHeight="1" thickBot="1" x14ac:dyDescent="0.2">
      <c r="A88" s="603" t="s">
        <v>101</v>
      </c>
      <c r="B88" s="604"/>
      <c r="C88" s="390">
        <v>0</v>
      </c>
      <c r="D88" s="345">
        <v>0</v>
      </c>
      <c r="E88" s="390">
        <v>0</v>
      </c>
      <c r="F88" s="380">
        <v>0</v>
      </c>
      <c r="G88" s="336">
        <v>0</v>
      </c>
      <c r="H88" s="379">
        <v>0</v>
      </c>
    </row>
    <row r="89" spans="1:8" ht="24.75" customHeight="1" x14ac:dyDescent="0.15"/>
    <row r="90" spans="1:8" ht="39.75" customHeight="1" x14ac:dyDescent="0.15">
      <c r="A90" s="300" t="s">
        <v>108</v>
      </c>
      <c r="B90" s="300"/>
      <c r="C90" s="300"/>
      <c r="D90" s="300"/>
      <c r="E90" s="301"/>
      <c r="F90" s="301"/>
      <c r="G90" s="300"/>
      <c r="H90" s="300"/>
    </row>
    <row r="91" spans="1:8" ht="25.5" customHeight="1" thickBot="1" x14ac:dyDescent="0.2">
      <c r="A91" s="302"/>
      <c r="B91" s="302"/>
      <c r="C91" s="302"/>
      <c r="D91" s="303"/>
      <c r="E91" s="303"/>
      <c r="F91" s="303"/>
      <c r="G91" s="593" t="s">
        <v>103</v>
      </c>
      <c r="H91" s="593"/>
    </row>
    <row r="92" spans="1:8" ht="25.5" customHeight="1" x14ac:dyDescent="0.15">
      <c r="A92" s="567" t="s">
        <v>81</v>
      </c>
      <c r="B92" s="568"/>
      <c r="C92" s="573" t="s">
        <v>158</v>
      </c>
      <c r="D92" s="574"/>
      <c r="E92" s="573" t="s">
        <v>162</v>
      </c>
      <c r="F92" s="597"/>
      <c r="G92" s="597"/>
      <c r="H92" s="598"/>
    </row>
    <row r="93" spans="1:8" ht="25.5" customHeight="1" x14ac:dyDescent="0.15">
      <c r="A93" s="569"/>
      <c r="B93" s="570"/>
      <c r="C93" s="363"/>
      <c r="D93" s="364" t="s">
        <v>170</v>
      </c>
      <c r="E93" s="365"/>
      <c r="F93" s="366"/>
      <c r="G93" s="364" t="s">
        <v>170</v>
      </c>
      <c r="H93" s="373"/>
    </row>
    <row r="94" spans="1:8" ht="25.5" customHeight="1" thickBot="1" x14ac:dyDescent="0.2">
      <c r="A94" s="571"/>
      <c r="B94" s="572"/>
      <c r="C94" s="367" t="s">
        <v>171</v>
      </c>
      <c r="D94" s="367" t="s">
        <v>45</v>
      </c>
      <c r="E94" s="367" t="s">
        <v>171</v>
      </c>
      <c r="F94" s="368" t="s">
        <v>46</v>
      </c>
      <c r="G94" s="367" t="s">
        <v>45</v>
      </c>
      <c r="H94" s="374" t="s">
        <v>46</v>
      </c>
    </row>
    <row r="95" spans="1:8" ht="25.5" customHeight="1" thickTop="1" thickBot="1" x14ac:dyDescent="0.2">
      <c r="A95" s="605" t="s">
        <v>83</v>
      </c>
      <c r="B95" s="606"/>
      <c r="C95" s="334">
        <f>SUM(C102:C117)</f>
        <v>29</v>
      </c>
      <c r="D95" s="322">
        <f>SUM(D102:D117)</f>
        <v>298</v>
      </c>
      <c r="E95" s="334">
        <f>SUM(E102:E117)</f>
        <v>26</v>
      </c>
      <c r="F95" s="322">
        <f>E95/C95*100</f>
        <v>89.65517241379311</v>
      </c>
      <c r="G95" s="322">
        <f>SUM(G102:G117)</f>
        <v>265</v>
      </c>
      <c r="H95" s="323">
        <f>G95/D95*100</f>
        <v>88.926174496644293</v>
      </c>
    </row>
    <row r="96" spans="1:8" ht="25.5" customHeight="1" thickTop="1" x14ac:dyDescent="0.15">
      <c r="A96" s="599" t="s">
        <v>104</v>
      </c>
      <c r="B96" s="600"/>
      <c r="C96" s="326">
        <v>0</v>
      </c>
      <c r="D96" s="340">
        <v>0</v>
      </c>
      <c r="E96" s="326">
        <v>0</v>
      </c>
      <c r="F96" s="319">
        <v>0</v>
      </c>
      <c r="G96" s="340">
        <v>0</v>
      </c>
      <c r="H96" s="376">
        <v>0</v>
      </c>
    </row>
    <row r="97" spans="1:17" ht="25.5" customHeight="1" x14ac:dyDescent="0.15">
      <c r="A97" s="595"/>
      <c r="B97" s="348" t="s">
        <v>85</v>
      </c>
      <c r="C97" s="327">
        <v>0</v>
      </c>
      <c r="D97" s="346">
        <v>0</v>
      </c>
      <c r="E97" s="327">
        <v>0</v>
      </c>
      <c r="F97" s="320">
        <v>0</v>
      </c>
      <c r="G97" s="346">
        <v>0</v>
      </c>
      <c r="H97" s="377">
        <v>0</v>
      </c>
      <c r="Q97" s="299" t="s">
        <v>160</v>
      </c>
    </row>
    <row r="98" spans="1:17" ht="25.5" customHeight="1" thickBot="1" x14ac:dyDescent="0.2">
      <c r="A98" s="596"/>
      <c r="B98" s="349" t="s">
        <v>86</v>
      </c>
      <c r="C98" s="328">
        <v>0</v>
      </c>
      <c r="D98" s="342">
        <v>0</v>
      </c>
      <c r="E98" s="328">
        <v>0</v>
      </c>
      <c r="F98" s="321">
        <v>0</v>
      </c>
      <c r="G98" s="342">
        <v>0</v>
      </c>
      <c r="H98" s="378">
        <v>0</v>
      </c>
    </row>
    <row r="99" spans="1:17" ht="25.5" customHeight="1" thickTop="1" x14ac:dyDescent="0.15">
      <c r="A99" s="599" t="s">
        <v>105</v>
      </c>
      <c r="B99" s="600"/>
      <c r="C99" s="329">
        <v>0</v>
      </c>
      <c r="D99" s="318">
        <v>0</v>
      </c>
      <c r="E99" s="329">
        <v>0</v>
      </c>
      <c r="F99" s="375">
        <v>0</v>
      </c>
      <c r="G99" s="318">
        <v>0</v>
      </c>
      <c r="H99" s="376">
        <v>0</v>
      </c>
    </row>
    <row r="100" spans="1:17" ht="25.5" customHeight="1" x14ac:dyDescent="0.15">
      <c r="A100" s="595"/>
      <c r="B100" s="348" t="s">
        <v>85</v>
      </c>
      <c r="C100" s="330">
        <v>0</v>
      </c>
      <c r="D100" s="316">
        <v>0</v>
      </c>
      <c r="E100" s="330">
        <v>0</v>
      </c>
      <c r="F100" s="320">
        <v>0</v>
      </c>
      <c r="G100" s="316">
        <v>0</v>
      </c>
      <c r="H100" s="377">
        <v>0</v>
      </c>
    </row>
    <row r="101" spans="1:17" ht="25.5" customHeight="1" thickBot="1" x14ac:dyDescent="0.2">
      <c r="A101" s="596"/>
      <c r="B101" s="349" t="s">
        <v>86</v>
      </c>
      <c r="C101" s="332">
        <v>0</v>
      </c>
      <c r="D101" s="324">
        <v>0</v>
      </c>
      <c r="E101" s="332">
        <v>0</v>
      </c>
      <c r="F101" s="321">
        <v>0</v>
      </c>
      <c r="G101" s="324">
        <v>0</v>
      </c>
      <c r="H101" s="378">
        <v>0</v>
      </c>
    </row>
    <row r="102" spans="1:17" ht="25.5" customHeight="1" thickTop="1" x14ac:dyDescent="0.15">
      <c r="A102" s="580" t="s">
        <v>111</v>
      </c>
      <c r="B102" s="581"/>
      <c r="C102" s="333">
        <v>0</v>
      </c>
      <c r="D102" s="325">
        <v>0</v>
      </c>
      <c r="E102" s="333">
        <v>0</v>
      </c>
      <c r="F102" s="375">
        <v>0</v>
      </c>
      <c r="G102" s="325">
        <v>0</v>
      </c>
      <c r="H102" s="376">
        <v>0</v>
      </c>
    </row>
    <row r="103" spans="1:17" ht="25.5" customHeight="1" x14ac:dyDescent="0.15">
      <c r="A103" s="580" t="s">
        <v>88</v>
      </c>
      <c r="B103" s="581"/>
      <c r="C103" s="330">
        <v>29</v>
      </c>
      <c r="D103" s="316">
        <v>259</v>
      </c>
      <c r="E103" s="330">
        <v>22</v>
      </c>
      <c r="F103" s="320">
        <f t="shared" ref="F103" si="4">E103/C103*100</f>
        <v>75.862068965517238</v>
      </c>
      <c r="G103" s="316">
        <v>237</v>
      </c>
      <c r="H103" s="377">
        <f t="shared" ref="H103:H105" si="5">G103/D103*100</f>
        <v>91.505791505791507</v>
      </c>
    </row>
    <row r="104" spans="1:17" ht="25.5" customHeight="1" x14ac:dyDescent="0.15">
      <c r="A104" s="580" t="s">
        <v>89</v>
      </c>
      <c r="B104" s="581"/>
      <c r="C104" s="330">
        <v>0</v>
      </c>
      <c r="D104" s="316">
        <v>0</v>
      </c>
      <c r="E104" s="330">
        <v>0</v>
      </c>
      <c r="F104" s="320">
        <v>0</v>
      </c>
      <c r="G104" s="316">
        <v>0</v>
      </c>
      <c r="H104" s="377">
        <v>0</v>
      </c>
    </row>
    <row r="105" spans="1:17" ht="25.5" customHeight="1" x14ac:dyDescent="0.15">
      <c r="A105" s="580" t="s">
        <v>90</v>
      </c>
      <c r="B105" s="581"/>
      <c r="C105" s="330">
        <v>0</v>
      </c>
      <c r="D105" s="316">
        <v>34</v>
      </c>
      <c r="E105" s="330">
        <v>4</v>
      </c>
      <c r="F105" s="320">
        <v>0</v>
      </c>
      <c r="G105" s="316">
        <v>22</v>
      </c>
      <c r="H105" s="377">
        <f t="shared" si="5"/>
        <v>64.705882352941174</v>
      </c>
    </row>
    <row r="106" spans="1:17" ht="25.5" customHeight="1" x14ac:dyDescent="0.15">
      <c r="A106" s="580" t="s">
        <v>91</v>
      </c>
      <c r="B106" s="581"/>
      <c r="C106" s="330">
        <v>0</v>
      </c>
      <c r="D106" s="316">
        <v>0</v>
      </c>
      <c r="E106" s="330">
        <v>0</v>
      </c>
      <c r="F106" s="320">
        <v>0</v>
      </c>
      <c r="G106" s="316">
        <v>0</v>
      </c>
      <c r="H106" s="377">
        <v>0</v>
      </c>
    </row>
    <row r="107" spans="1:17" ht="25.5" customHeight="1" x14ac:dyDescent="0.15">
      <c r="A107" s="580" t="s">
        <v>92</v>
      </c>
      <c r="B107" s="581"/>
      <c r="C107" s="330">
        <v>0</v>
      </c>
      <c r="D107" s="316">
        <v>0</v>
      </c>
      <c r="E107" s="330">
        <v>0</v>
      </c>
      <c r="F107" s="320">
        <v>0</v>
      </c>
      <c r="G107" s="316">
        <v>0</v>
      </c>
      <c r="H107" s="377">
        <v>0</v>
      </c>
    </row>
    <row r="108" spans="1:17" ht="25.5" customHeight="1" x14ac:dyDescent="0.15">
      <c r="A108" s="580" t="s">
        <v>113</v>
      </c>
      <c r="B108" s="581"/>
      <c r="C108" s="330">
        <v>0</v>
      </c>
      <c r="D108" s="316">
        <v>0</v>
      </c>
      <c r="E108" s="330">
        <v>0</v>
      </c>
      <c r="F108" s="320">
        <v>0</v>
      </c>
      <c r="G108" s="316">
        <v>0</v>
      </c>
      <c r="H108" s="377">
        <v>0</v>
      </c>
    </row>
    <row r="109" spans="1:17" ht="25.5" customHeight="1" x14ac:dyDescent="0.15">
      <c r="A109" s="580" t="s">
        <v>93</v>
      </c>
      <c r="B109" s="581"/>
      <c r="C109" s="330">
        <v>0</v>
      </c>
      <c r="D109" s="316">
        <v>0</v>
      </c>
      <c r="E109" s="330">
        <v>0</v>
      </c>
      <c r="F109" s="320">
        <v>0</v>
      </c>
      <c r="G109" s="316">
        <v>0</v>
      </c>
      <c r="H109" s="377">
        <v>0</v>
      </c>
    </row>
    <row r="110" spans="1:17" ht="25.5" customHeight="1" x14ac:dyDescent="0.15">
      <c r="A110" s="580" t="s">
        <v>94</v>
      </c>
      <c r="B110" s="581"/>
      <c r="C110" s="330">
        <v>0</v>
      </c>
      <c r="D110" s="316">
        <v>0</v>
      </c>
      <c r="E110" s="330">
        <v>0</v>
      </c>
      <c r="F110" s="320">
        <v>0</v>
      </c>
      <c r="G110" s="316">
        <v>0</v>
      </c>
      <c r="H110" s="377">
        <v>0</v>
      </c>
    </row>
    <row r="111" spans="1:17" ht="25.5" customHeight="1" x14ac:dyDescent="0.15">
      <c r="A111" s="580" t="s">
        <v>95</v>
      </c>
      <c r="B111" s="581"/>
      <c r="C111" s="330">
        <v>0</v>
      </c>
      <c r="D111" s="316">
        <v>0</v>
      </c>
      <c r="E111" s="330">
        <v>0</v>
      </c>
      <c r="F111" s="320">
        <v>0</v>
      </c>
      <c r="G111" s="316">
        <v>0</v>
      </c>
      <c r="H111" s="377">
        <v>0</v>
      </c>
    </row>
    <row r="112" spans="1:17" ht="25.5" customHeight="1" x14ac:dyDescent="0.15">
      <c r="A112" s="580" t="s">
        <v>96</v>
      </c>
      <c r="B112" s="581"/>
      <c r="C112" s="330">
        <v>0</v>
      </c>
      <c r="D112" s="316">
        <v>0</v>
      </c>
      <c r="E112" s="330">
        <v>0</v>
      </c>
      <c r="F112" s="320">
        <v>0</v>
      </c>
      <c r="G112" s="316">
        <v>0</v>
      </c>
      <c r="H112" s="377">
        <v>0</v>
      </c>
    </row>
    <row r="113" spans="1:8" ht="25.5" customHeight="1" x14ac:dyDescent="0.15">
      <c r="A113" s="580" t="s">
        <v>97</v>
      </c>
      <c r="B113" s="581"/>
      <c r="C113" s="330">
        <v>0</v>
      </c>
      <c r="D113" s="316">
        <v>0</v>
      </c>
      <c r="E113" s="330">
        <v>0</v>
      </c>
      <c r="F113" s="320">
        <v>0</v>
      </c>
      <c r="G113" s="316">
        <v>0</v>
      </c>
      <c r="H113" s="377">
        <v>0</v>
      </c>
    </row>
    <row r="114" spans="1:8" ht="25.5" customHeight="1" x14ac:dyDescent="0.15">
      <c r="A114" s="580" t="s">
        <v>98</v>
      </c>
      <c r="B114" s="581"/>
      <c r="C114" s="330">
        <v>0</v>
      </c>
      <c r="D114" s="316">
        <v>0</v>
      </c>
      <c r="E114" s="330">
        <v>0</v>
      </c>
      <c r="F114" s="320">
        <v>0</v>
      </c>
      <c r="G114" s="316">
        <v>0</v>
      </c>
      <c r="H114" s="377">
        <v>0</v>
      </c>
    </row>
    <row r="115" spans="1:8" ht="25.5" customHeight="1" x14ac:dyDescent="0.15">
      <c r="A115" s="580" t="s">
        <v>99</v>
      </c>
      <c r="B115" s="581"/>
      <c r="C115" s="330">
        <v>0</v>
      </c>
      <c r="D115" s="316">
        <v>4</v>
      </c>
      <c r="E115" s="330">
        <v>0</v>
      </c>
      <c r="F115" s="320">
        <v>0</v>
      </c>
      <c r="G115" s="316">
        <v>5</v>
      </c>
      <c r="H115" s="377">
        <f>G115/D115*100</f>
        <v>125</v>
      </c>
    </row>
    <row r="116" spans="1:8" ht="25.5" customHeight="1" x14ac:dyDescent="0.15">
      <c r="A116" s="580" t="s">
        <v>100</v>
      </c>
      <c r="B116" s="581"/>
      <c r="C116" s="330">
        <v>0</v>
      </c>
      <c r="D116" s="316">
        <v>0</v>
      </c>
      <c r="E116" s="330">
        <v>0</v>
      </c>
      <c r="F116" s="320">
        <v>0</v>
      </c>
      <c r="G116" s="316">
        <v>0</v>
      </c>
      <c r="H116" s="377">
        <v>0</v>
      </c>
    </row>
    <row r="117" spans="1:8" ht="25.5" customHeight="1" thickBot="1" x14ac:dyDescent="0.2">
      <c r="A117" s="575" t="s">
        <v>101</v>
      </c>
      <c r="B117" s="576"/>
      <c r="C117" s="331">
        <v>0</v>
      </c>
      <c r="D117" s="317">
        <v>1</v>
      </c>
      <c r="E117" s="331">
        <v>0</v>
      </c>
      <c r="F117" s="380">
        <v>0</v>
      </c>
      <c r="G117" s="317">
        <v>1</v>
      </c>
      <c r="H117" s="379">
        <f>G117/D117*100</f>
        <v>100</v>
      </c>
    </row>
    <row r="118" spans="1:8" ht="24" customHeight="1" x14ac:dyDescent="0.15">
      <c r="H118" s="370"/>
    </row>
    <row r="119" spans="1:8" ht="24" customHeight="1" x14ac:dyDescent="0.15">
      <c r="H119" s="370"/>
    </row>
    <row r="120" spans="1:8" ht="24" customHeight="1" x14ac:dyDescent="0.15">
      <c r="H120" s="370"/>
    </row>
    <row r="121" spans="1:8" ht="24" customHeight="1" x14ac:dyDescent="0.15">
      <c r="H121" s="369"/>
    </row>
  </sheetData>
  <mergeCells count="101"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J27"/>
  <sheetViews>
    <sheetView topLeftCell="A2" workbookViewId="0">
      <selection activeCell="A3" sqref="A3:H25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72">
        <f>SUM(A4,A7,A10:A25)</f>
        <v>20059</v>
      </c>
      <c r="B3" s="273">
        <v>13890</v>
      </c>
      <c r="C3" s="273">
        <v>2663</v>
      </c>
      <c r="D3" s="271">
        <v>3506</v>
      </c>
      <c r="E3" s="272">
        <f>SUM(E4,E7,E10:E25)</f>
        <v>19644</v>
      </c>
      <c r="F3" s="273">
        <v>13306</v>
      </c>
      <c r="G3" s="273">
        <v>3040</v>
      </c>
      <c r="H3" s="271">
        <v>3298</v>
      </c>
      <c r="I3" s="445" t="s">
        <v>50</v>
      </c>
      <c r="J3" s="483"/>
    </row>
    <row r="4" spans="1:10" ht="23.1" customHeight="1" thickTop="1" x14ac:dyDescent="0.15">
      <c r="A4" s="270">
        <f t="shared" ref="A4:A24" si="0">B4+C4+D4</f>
        <v>879</v>
      </c>
      <c r="B4" s="284">
        <v>839</v>
      </c>
      <c r="C4" s="284">
        <v>39</v>
      </c>
      <c r="D4" s="284">
        <v>1</v>
      </c>
      <c r="E4" s="270">
        <f t="shared" ref="E4:E24" si="1">F4+G4+H4</f>
        <v>719</v>
      </c>
      <c r="F4" s="284">
        <v>660</v>
      </c>
      <c r="G4" s="284">
        <v>59</v>
      </c>
      <c r="H4" s="284">
        <v>0</v>
      </c>
      <c r="I4" s="501" t="s">
        <v>28</v>
      </c>
      <c r="J4" s="502"/>
    </row>
    <row r="5" spans="1:10" ht="23.1" customHeight="1" x14ac:dyDescent="0.15">
      <c r="A5" s="285">
        <f t="shared" si="0"/>
        <v>712</v>
      </c>
      <c r="B5" s="278">
        <v>712</v>
      </c>
      <c r="C5" s="278">
        <v>0</v>
      </c>
      <c r="D5" s="279">
        <v>0</v>
      </c>
      <c r="E5" s="285">
        <f t="shared" si="1"/>
        <v>551</v>
      </c>
      <c r="F5" s="278">
        <v>551</v>
      </c>
      <c r="G5" s="278">
        <v>0</v>
      </c>
      <c r="H5" s="279">
        <v>0</v>
      </c>
      <c r="I5" s="503"/>
      <c r="J5" s="161" t="s">
        <v>127</v>
      </c>
    </row>
    <row r="6" spans="1:10" ht="23.1" customHeight="1" thickBot="1" x14ac:dyDescent="0.2">
      <c r="A6" s="286">
        <f t="shared" si="0"/>
        <v>167</v>
      </c>
      <c r="B6" s="283">
        <f>B4-B5</f>
        <v>127</v>
      </c>
      <c r="C6" s="283">
        <f>C4-C5</f>
        <v>39</v>
      </c>
      <c r="D6" s="282">
        <f>D4-D5</f>
        <v>1</v>
      </c>
      <c r="E6" s="286">
        <f t="shared" si="1"/>
        <v>168</v>
      </c>
      <c r="F6" s="283">
        <f>F4-F5</f>
        <v>109</v>
      </c>
      <c r="G6" s="283">
        <f>G4-G5</f>
        <v>59</v>
      </c>
      <c r="H6" s="282">
        <f>H4-H5</f>
        <v>0</v>
      </c>
      <c r="I6" s="504"/>
      <c r="J6" s="160" t="s">
        <v>60</v>
      </c>
    </row>
    <row r="7" spans="1:10" ht="23.1" customHeight="1" thickTop="1" x14ac:dyDescent="0.15">
      <c r="A7" s="270">
        <f t="shared" si="0"/>
        <v>5184</v>
      </c>
      <c r="B7" s="284">
        <v>5130</v>
      </c>
      <c r="C7" s="284">
        <v>15</v>
      </c>
      <c r="D7" s="284">
        <v>39</v>
      </c>
      <c r="E7" s="270">
        <f t="shared" si="1"/>
        <v>4993</v>
      </c>
      <c r="F7" s="284">
        <v>4908</v>
      </c>
      <c r="G7" s="284">
        <v>18</v>
      </c>
      <c r="H7" s="284">
        <v>67</v>
      </c>
      <c r="I7" s="501" t="s">
        <v>128</v>
      </c>
      <c r="J7" s="502"/>
    </row>
    <row r="8" spans="1:10" ht="23.1" customHeight="1" x14ac:dyDescent="0.15">
      <c r="A8" s="285">
        <f t="shared" si="0"/>
        <v>2700</v>
      </c>
      <c r="B8" s="278">
        <v>2665</v>
      </c>
      <c r="C8" s="278">
        <v>0</v>
      </c>
      <c r="D8" s="289">
        <v>35</v>
      </c>
      <c r="E8" s="285">
        <f t="shared" si="1"/>
        <v>2622</v>
      </c>
      <c r="F8" s="278">
        <v>2557</v>
      </c>
      <c r="G8" s="278">
        <v>0</v>
      </c>
      <c r="H8" s="289">
        <v>65</v>
      </c>
      <c r="I8" s="503"/>
      <c r="J8" s="161" t="s">
        <v>127</v>
      </c>
    </row>
    <row r="9" spans="1:10" ht="23.1" customHeight="1" thickBot="1" x14ac:dyDescent="0.2">
      <c r="A9" s="286">
        <f t="shared" si="0"/>
        <v>2484</v>
      </c>
      <c r="B9" s="283">
        <f>B7-B8</f>
        <v>2465</v>
      </c>
      <c r="C9" s="283">
        <f>C7-C8</f>
        <v>15</v>
      </c>
      <c r="D9" s="274">
        <f>D7-D8</f>
        <v>4</v>
      </c>
      <c r="E9" s="286">
        <f t="shared" si="1"/>
        <v>2371</v>
      </c>
      <c r="F9" s="283">
        <f>F7-F8</f>
        <v>2351</v>
      </c>
      <c r="G9" s="283">
        <f>G7-G8</f>
        <v>18</v>
      </c>
      <c r="H9" s="274">
        <f>H7-H8</f>
        <v>2</v>
      </c>
      <c r="I9" s="504"/>
      <c r="J9" s="160" t="s">
        <v>59</v>
      </c>
    </row>
    <row r="10" spans="1:10" ht="23.1" customHeight="1" thickTop="1" x14ac:dyDescent="0.15">
      <c r="A10" s="287">
        <f>B10+C10+D10</f>
        <v>2334</v>
      </c>
      <c r="B10" s="281">
        <v>1506</v>
      </c>
      <c r="C10" s="281">
        <v>0</v>
      </c>
      <c r="D10" s="280">
        <v>828</v>
      </c>
      <c r="E10" s="287">
        <f>F10+G10+H10</f>
        <v>2268</v>
      </c>
      <c r="F10" s="281">
        <v>1470</v>
      </c>
      <c r="G10" s="281">
        <v>0</v>
      </c>
      <c r="H10" s="280">
        <v>798</v>
      </c>
      <c r="I10" s="484" t="s">
        <v>109</v>
      </c>
      <c r="J10" s="485"/>
    </row>
    <row r="11" spans="1:10" ht="23.1" customHeight="1" x14ac:dyDescent="0.15">
      <c r="A11" s="287">
        <f>B11+C11+D11</f>
        <v>1147</v>
      </c>
      <c r="B11" s="281">
        <v>0</v>
      </c>
      <c r="C11" s="281">
        <v>0</v>
      </c>
      <c r="D11" s="280">
        <v>1147</v>
      </c>
      <c r="E11" s="287">
        <f>F11+G11+H11</f>
        <v>848</v>
      </c>
      <c r="F11" s="281">
        <v>0</v>
      </c>
      <c r="G11" s="281">
        <v>0</v>
      </c>
      <c r="H11" s="280">
        <v>848</v>
      </c>
      <c r="I11" s="484" t="s">
        <v>51</v>
      </c>
      <c r="J11" s="485"/>
    </row>
    <row r="12" spans="1:10" ht="23.1" customHeight="1" x14ac:dyDescent="0.15">
      <c r="A12" s="285">
        <f>B12+C12+D12</f>
        <v>408</v>
      </c>
      <c r="B12" s="278">
        <v>140</v>
      </c>
      <c r="C12" s="278">
        <v>0</v>
      </c>
      <c r="D12" s="279">
        <v>268</v>
      </c>
      <c r="E12" s="285">
        <f>F12+G12+H12</f>
        <v>280</v>
      </c>
      <c r="F12" s="278">
        <v>62</v>
      </c>
      <c r="G12" s="278">
        <v>0</v>
      </c>
      <c r="H12" s="279">
        <v>218</v>
      </c>
      <c r="I12" s="484" t="s">
        <v>41</v>
      </c>
      <c r="J12" s="485"/>
    </row>
    <row r="13" spans="1:10" ht="23.1" customHeight="1" x14ac:dyDescent="0.15">
      <c r="A13" s="285">
        <f t="shared" si="0"/>
        <v>632</v>
      </c>
      <c r="B13" s="278">
        <v>543</v>
      </c>
      <c r="C13" s="278">
        <v>2</v>
      </c>
      <c r="D13" s="279">
        <v>87</v>
      </c>
      <c r="E13" s="285">
        <f t="shared" si="1"/>
        <v>714</v>
      </c>
      <c r="F13" s="278">
        <v>555</v>
      </c>
      <c r="G13" s="278">
        <v>3</v>
      </c>
      <c r="H13" s="279">
        <v>156</v>
      </c>
      <c r="I13" s="484" t="s">
        <v>115</v>
      </c>
      <c r="J13" s="485"/>
    </row>
    <row r="14" spans="1:10" ht="23.1" customHeight="1" x14ac:dyDescent="0.15">
      <c r="A14" s="285">
        <f t="shared" si="0"/>
        <v>32</v>
      </c>
      <c r="B14" s="278">
        <v>0</v>
      </c>
      <c r="C14" s="278">
        <v>0</v>
      </c>
      <c r="D14" s="279">
        <v>32</v>
      </c>
      <c r="E14" s="285">
        <f t="shared" si="1"/>
        <v>174</v>
      </c>
      <c r="F14" s="278">
        <v>0</v>
      </c>
      <c r="G14" s="278">
        <v>0</v>
      </c>
      <c r="H14" s="279">
        <v>174</v>
      </c>
      <c r="I14" s="484" t="s">
        <v>4</v>
      </c>
      <c r="J14" s="485"/>
    </row>
    <row r="15" spans="1:10" ht="23.1" customHeight="1" x14ac:dyDescent="0.15">
      <c r="A15" s="285">
        <f t="shared" si="0"/>
        <v>357</v>
      </c>
      <c r="B15" s="278">
        <v>357</v>
      </c>
      <c r="C15" s="278">
        <v>0</v>
      </c>
      <c r="D15" s="279">
        <v>0</v>
      </c>
      <c r="E15" s="285">
        <f t="shared" si="1"/>
        <v>354</v>
      </c>
      <c r="F15" s="278">
        <v>354</v>
      </c>
      <c r="G15" s="278">
        <v>0</v>
      </c>
      <c r="H15" s="279">
        <v>0</v>
      </c>
      <c r="I15" s="484" t="s">
        <v>117</v>
      </c>
      <c r="J15" s="485"/>
    </row>
    <row r="16" spans="1:10" ht="23.1" customHeight="1" x14ac:dyDescent="0.15">
      <c r="A16" s="288">
        <f>B16+C16+D16</f>
        <v>1014</v>
      </c>
      <c r="B16" s="278">
        <v>851</v>
      </c>
      <c r="C16" s="278">
        <v>160</v>
      </c>
      <c r="D16" s="279">
        <v>3</v>
      </c>
      <c r="E16" s="288">
        <f>F16+G16+H16</f>
        <v>559</v>
      </c>
      <c r="F16" s="278">
        <v>474</v>
      </c>
      <c r="G16" s="278">
        <v>83</v>
      </c>
      <c r="H16" s="279">
        <v>2</v>
      </c>
      <c r="I16" s="484" t="s">
        <v>118</v>
      </c>
      <c r="J16" s="485"/>
    </row>
    <row r="17" spans="1:10" ht="23.1" customHeight="1" x14ac:dyDescent="0.15">
      <c r="A17" s="285">
        <f t="shared" si="0"/>
        <v>685</v>
      </c>
      <c r="B17" s="278">
        <v>685</v>
      </c>
      <c r="C17" s="278">
        <v>0</v>
      </c>
      <c r="D17" s="279">
        <v>0</v>
      </c>
      <c r="E17" s="285">
        <f t="shared" si="1"/>
        <v>647</v>
      </c>
      <c r="F17" s="278">
        <v>647</v>
      </c>
      <c r="G17" s="278">
        <v>0</v>
      </c>
      <c r="H17" s="279">
        <v>0</v>
      </c>
      <c r="I17" s="484" t="s">
        <v>119</v>
      </c>
      <c r="J17" s="485"/>
    </row>
    <row r="18" spans="1:10" ht="23.1" customHeight="1" x14ac:dyDescent="0.15">
      <c r="A18" s="285">
        <f t="shared" si="0"/>
        <v>248</v>
      </c>
      <c r="B18" s="278">
        <v>231</v>
      </c>
      <c r="C18" s="278">
        <v>3</v>
      </c>
      <c r="D18" s="279">
        <v>14</v>
      </c>
      <c r="E18" s="285">
        <f t="shared" si="1"/>
        <v>277</v>
      </c>
      <c r="F18" s="278">
        <v>253</v>
      </c>
      <c r="G18" s="278">
        <v>0</v>
      </c>
      <c r="H18" s="279">
        <v>24</v>
      </c>
      <c r="I18" s="484" t="s">
        <v>120</v>
      </c>
      <c r="J18" s="485"/>
    </row>
    <row r="19" spans="1:10" ht="23.1" customHeight="1" x14ac:dyDescent="0.15">
      <c r="A19" s="285">
        <f t="shared" si="0"/>
        <v>500</v>
      </c>
      <c r="B19" s="278">
        <v>398</v>
      </c>
      <c r="C19" s="278">
        <v>47</v>
      </c>
      <c r="D19" s="279">
        <v>55</v>
      </c>
      <c r="E19" s="285">
        <f t="shared" si="1"/>
        <v>375</v>
      </c>
      <c r="F19" s="278">
        <v>285</v>
      </c>
      <c r="G19" s="278">
        <v>14</v>
      </c>
      <c r="H19" s="279">
        <v>76</v>
      </c>
      <c r="I19" s="484" t="s">
        <v>121</v>
      </c>
      <c r="J19" s="485"/>
    </row>
    <row r="20" spans="1:10" ht="23.1" customHeight="1" x14ac:dyDescent="0.15">
      <c r="A20" s="285">
        <f t="shared" si="0"/>
        <v>3691</v>
      </c>
      <c r="B20" s="278">
        <v>1708</v>
      </c>
      <c r="C20" s="278">
        <v>1982</v>
      </c>
      <c r="D20" s="279">
        <v>1</v>
      </c>
      <c r="E20" s="285">
        <f t="shared" si="1"/>
        <v>4515</v>
      </c>
      <c r="F20" s="278">
        <v>2096</v>
      </c>
      <c r="G20" s="278">
        <v>2416</v>
      </c>
      <c r="H20" s="279">
        <v>3</v>
      </c>
      <c r="I20" s="484" t="s">
        <v>25</v>
      </c>
      <c r="J20" s="485"/>
    </row>
    <row r="21" spans="1:10" ht="23.1" customHeight="1" x14ac:dyDescent="0.15">
      <c r="A21" s="285">
        <f t="shared" si="0"/>
        <v>381</v>
      </c>
      <c r="B21" s="278">
        <v>283</v>
      </c>
      <c r="C21" s="278">
        <v>51</v>
      </c>
      <c r="D21" s="279">
        <v>47</v>
      </c>
      <c r="E21" s="285">
        <f t="shared" si="1"/>
        <v>377</v>
      </c>
      <c r="F21" s="278">
        <v>303</v>
      </c>
      <c r="G21" s="278">
        <v>29</v>
      </c>
      <c r="H21" s="279">
        <v>45</v>
      </c>
      <c r="I21" s="484" t="s">
        <v>26</v>
      </c>
      <c r="J21" s="485"/>
    </row>
    <row r="22" spans="1:10" ht="23.1" customHeight="1" x14ac:dyDescent="0.15">
      <c r="A22" s="285">
        <f t="shared" si="0"/>
        <v>233</v>
      </c>
      <c r="B22" s="278">
        <v>233</v>
      </c>
      <c r="C22" s="278">
        <v>0</v>
      </c>
      <c r="D22" s="279">
        <v>0</v>
      </c>
      <c r="E22" s="285">
        <f t="shared" si="1"/>
        <v>222</v>
      </c>
      <c r="F22" s="278">
        <v>222</v>
      </c>
      <c r="G22" s="278">
        <v>0</v>
      </c>
      <c r="H22" s="279">
        <v>0</v>
      </c>
      <c r="I22" s="484" t="s">
        <v>35</v>
      </c>
      <c r="J22" s="485"/>
    </row>
    <row r="23" spans="1:10" ht="23.1" customHeight="1" x14ac:dyDescent="0.15">
      <c r="A23" s="285">
        <f t="shared" si="0"/>
        <v>140</v>
      </c>
      <c r="B23" s="278">
        <v>140</v>
      </c>
      <c r="C23" s="278">
        <v>0</v>
      </c>
      <c r="D23" s="279">
        <v>0</v>
      </c>
      <c r="E23" s="285">
        <f t="shared" si="1"/>
        <v>156</v>
      </c>
      <c r="F23" s="278">
        <v>150</v>
      </c>
      <c r="G23" s="278">
        <v>6</v>
      </c>
      <c r="H23" s="279">
        <v>0</v>
      </c>
      <c r="I23" s="484" t="s">
        <v>125</v>
      </c>
      <c r="J23" s="485"/>
    </row>
    <row r="24" spans="1:10" ht="23.1" customHeight="1" x14ac:dyDescent="0.15">
      <c r="A24" s="285">
        <f t="shared" si="0"/>
        <v>861</v>
      </c>
      <c r="B24" s="278">
        <v>1</v>
      </c>
      <c r="C24" s="278">
        <v>7</v>
      </c>
      <c r="D24" s="279">
        <v>853</v>
      </c>
      <c r="E24" s="285">
        <f t="shared" si="1"/>
        <v>847</v>
      </c>
      <c r="F24" s="278">
        <v>5</v>
      </c>
      <c r="G24" s="278">
        <v>6</v>
      </c>
      <c r="H24" s="279">
        <v>836</v>
      </c>
      <c r="I24" s="484" t="s">
        <v>126</v>
      </c>
      <c r="J24" s="485"/>
    </row>
    <row r="25" spans="1:10" ht="23.1" customHeight="1" thickBot="1" x14ac:dyDescent="0.2">
      <c r="A25" s="277">
        <f>SUM(B25:D25)</f>
        <v>1333</v>
      </c>
      <c r="B25" s="276">
        <f>(B3-SUM(B4,B7,B10:B24))</f>
        <v>845</v>
      </c>
      <c r="C25" s="276">
        <f>C3-C4-C7-C10-C11-C12-C13-C14-C15-C16-C17-C18-C19-C20-C21-C22-C23-C24</f>
        <v>357</v>
      </c>
      <c r="D25" s="275">
        <f>(D3-SUM(D4,D7,D10:D24))</f>
        <v>131</v>
      </c>
      <c r="E25" s="277">
        <f>SUM(F25:H25)</f>
        <v>1319</v>
      </c>
      <c r="F25" s="276">
        <f>(F3-SUM(F4,F7,F10:F24))</f>
        <v>862</v>
      </c>
      <c r="G25" s="276">
        <f>G3-G4-G7-G10-G11-G12-G13-G14-G15-G16-G17-G18-G19-G20-G21-G22-G23-G24</f>
        <v>406</v>
      </c>
      <c r="H25" s="275">
        <f>(H3-SUM(H4,H7,H10:H24))</f>
        <v>51</v>
      </c>
      <c r="I25" s="505" t="s">
        <v>52</v>
      </c>
      <c r="J25" s="506"/>
    </row>
    <row r="26" spans="1:10" x14ac:dyDescent="0.15">
      <c r="A26" s="608" t="s">
        <v>173</v>
      </c>
      <c r="B26" s="608"/>
      <c r="C26" s="608"/>
      <c r="D26" s="608"/>
      <c r="E26" s="608" t="s">
        <v>174</v>
      </c>
      <c r="F26" s="608"/>
      <c r="G26" s="608"/>
      <c r="H26" s="608"/>
    </row>
    <row r="27" spans="1:10" x14ac:dyDescent="0.15">
      <c r="A27" s="61" t="s">
        <v>141</v>
      </c>
    </row>
  </sheetData>
  <mergeCells count="23">
    <mergeCell ref="I25:J25"/>
    <mergeCell ref="A26:D26"/>
    <mergeCell ref="E26:H26"/>
    <mergeCell ref="I20:J20"/>
    <mergeCell ref="I21:J21"/>
    <mergeCell ref="I22:J22"/>
    <mergeCell ref="I23:J23"/>
    <mergeCell ref="I24:J24"/>
    <mergeCell ref="I15:J15"/>
    <mergeCell ref="I16:J16"/>
    <mergeCell ref="I17:J17"/>
    <mergeCell ref="I18:J18"/>
    <mergeCell ref="I19:J19"/>
    <mergeCell ref="I10:J10"/>
    <mergeCell ref="I11:J11"/>
    <mergeCell ref="I12:J12"/>
    <mergeCell ref="I13:J13"/>
    <mergeCell ref="I14:J14"/>
    <mergeCell ref="I3:J3"/>
    <mergeCell ref="I4:J4"/>
    <mergeCell ref="I5:I6"/>
    <mergeCell ref="I7:J7"/>
    <mergeCell ref="I8:I9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2025-12-23T08:00:34Z</cp:lastPrinted>
  <dcterms:created xsi:type="dcterms:W3CDTF">2000-11-17T05:51:07Z</dcterms:created>
  <dcterms:modified xsi:type="dcterms:W3CDTF">2026-01-26T06:55:27Z</dcterms:modified>
</cp:coreProperties>
</file>